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53222"/>
  <mc:AlternateContent xmlns:mc="http://schemas.openxmlformats.org/markup-compatibility/2006">
    <mc:Choice Requires="x15">
      <x15ac:absPath xmlns:x15ac="http://schemas.microsoft.com/office/spreadsheetml/2010/11/ac" url="S:\Administration\Business Center\Contracts Grants\PreAward\Help &amp; Instructions\Budget Templates (CALS Internal Work Up - Summary)\"/>
    </mc:Choice>
  </mc:AlternateContent>
  <bookViews>
    <workbookView xWindow="-120" yWindow="-120" windowWidth="29040" windowHeight="15840"/>
  </bookViews>
  <sheets>
    <sheet name="SPONSOR COSTS" sheetId="1" r:id="rId1"/>
    <sheet name="MATCH COSTS" sheetId="7" r:id="rId2"/>
    <sheet name="PRINT YEARS" sheetId="5" state="hidden" r:id="rId3"/>
    <sheet name="SPONSOR SUMMARY" sheetId="6" r:id="rId4"/>
    <sheet name="MATCH SUMMARY" sheetId="8" r:id="rId5"/>
    <sheet name="SUMMARY" sheetId="3" state="hidden" r:id="rId6"/>
  </sheets>
  <definedNames>
    <definedName name="_xlnm._FilterDatabase" localSheetId="4" hidden="1">'MATCH SUMMARY'!$A$19:$G$36</definedName>
    <definedName name="_xlnm.Print_Area" localSheetId="3">'SPONSOR SUMMARY'!$B$2:$AM$113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36" i="6" l="1"/>
  <c r="AK36" i="6"/>
  <c r="AD36" i="6"/>
  <c r="W36" i="6"/>
  <c r="P36" i="6"/>
  <c r="I36" i="6"/>
  <c r="AO48" i="7"/>
  <c r="AO49" i="7"/>
  <c r="K49" i="7"/>
  <c r="AO51" i="7"/>
  <c r="AM55" i="1"/>
  <c r="P69" i="1"/>
  <c r="P68" i="1"/>
  <c r="P67" i="1"/>
  <c r="P66" i="1"/>
  <c r="P65" i="1"/>
  <c r="P64" i="1"/>
  <c r="P63" i="1"/>
  <c r="H2" i="6" l="1"/>
  <c r="F25" i="1"/>
  <c r="C127" i="7"/>
  <c r="C126" i="7"/>
  <c r="C125" i="7"/>
  <c r="C124" i="7"/>
  <c r="C123" i="7"/>
  <c r="C122" i="7"/>
  <c r="C165" i="1"/>
  <c r="C164" i="1"/>
  <c r="C163" i="1"/>
  <c r="O84" i="1" l="1"/>
  <c r="P84" i="1"/>
  <c r="I41" i="6" l="1"/>
  <c r="AM43" i="6"/>
  <c r="AK43" i="6"/>
  <c r="AD43" i="6"/>
  <c r="W43" i="6"/>
  <c r="P43" i="6"/>
  <c r="I43" i="6"/>
  <c r="I53" i="1"/>
  <c r="AM6" i="1"/>
  <c r="W6" i="1"/>
  <c r="O6" i="1"/>
  <c r="M12" i="1"/>
  <c r="M10" i="1"/>
  <c r="L6" i="1"/>
  <c r="L22" i="1"/>
  <c r="M22" i="1" s="1"/>
  <c r="L21" i="1"/>
  <c r="M21" i="1" s="1"/>
  <c r="L20" i="1"/>
  <c r="M20" i="1" s="1"/>
  <c r="L19" i="1"/>
  <c r="M19" i="1" s="1"/>
  <c r="L18" i="1"/>
  <c r="M18" i="1" s="1"/>
  <c r="L16" i="1"/>
  <c r="M16" i="1" s="1"/>
  <c r="L15" i="1"/>
  <c r="M15" i="1" s="1"/>
  <c r="L14" i="1"/>
  <c r="M14" i="1" s="1"/>
  <c r="L13" i="1"/>
  <c r="M13" i="1" s="1"/>
  <c r="L12" i="1"/>
  <c r="L10" i="1"/>
  <c r="L9" i="1"/>
  <c r="M9" i="1" s="1"/>
  <c r="L8" i="1"/>
  <c r="M8" i="1" s="1"/>
  <c r="L7" i="1"/>
  <c r="M7" i="1" s="1"/>
  <c r="M6" i="1"/>
  <c r="S6" i="1" l="1"/>
  <c r="T6" i="1" s="1"/>
  <c r="C168" i="1" l="1"/>
  <c r="C167" i="1"/>
  <c r="C166" i="1"/>
  <c r="AM1" i="8"/>
  <c r="AL1" i="8"/>
  <c r="AK1" i="8"/>
  <c r="AJ1" i="8"/>
  <c r="AI1" i="8"/>
  <c r="AH1" i="8"/>
  <c r="AG1" i="8"/>
  <c r="AF1" i="8"/>
  <c r="AE1" i="8"/>
  <c r="AD1" i="8"/>
  <c r="AC1" i="8"/>
  <c r="AB1" i="8"/>
  <c r="AA1" i="8"/>
  <c r="Z1" i="8"/>
  <c r="Y1" i="8"/>
  <c r="X1" i="8"/>
  <c r="W1" i="8"/>
  <c r="V1" i="8"/>
  <c r="U1" i="8"/>
  <c r="T1" i="8"/>
  <c r="S1" i="8"/>
  <c r="R1" i="8"/>
  <c r="Q1" i="8"/>
  <c r="P1" i="8"/>
  <c r="O1" i="8"/>
  <c r="N1" i="8"/>
  <c r="M1" i="8"/>
  <c r="L1" i="8"/>
  <c r="K1" i="8"/>
  <c r="J1" i="8"/>
  <c r="I1" i="8"/>
  <c r="H1" i="8"/>
  <c r="G1" i="8"/>
  <c r="F1" i="8"/>
  <c r="E1" i="8"/>
  <c r="D1" i="8"/>
  <c r="C1" i="8"/>
  <c r="A1" i="8"/>
  <c r="AJ96" i="1" l="1"/>
  <c r="AJ97" i="1"/>
  <c r="AJ98" i="1"/>
  <c r="AJ99" i="1"/>
  <c r="AJ100" i="1"/>
  <c r="AJ101" i="1"/>
  <c r="AJ102" i="1"/>
  <c r="AJ103" i="1"/>
  <c r="AJ104" i="1"/>
  <c r="AJ105" i="1"/>
  <c r="AJ106" i="1"/>
  <c r="AJ107" i="1"/>
  <c r="AJ108" i="1"/>
  <c r="AJ109" i="1"/>
  <c r="AJ110" i="1"/>
  <c r="AC96" i="1"/>
  <c r="AC97" i="1"/>
  <c r="AC98" i="1"/>
  <c r="AC99" i="1"/>
  <c r="AC100" i="1"/>
  <c r="AC101" i="1"/>
  <c r="AC102" i="1"/>
  <c r="AC103" i="1"/>
  <c r="AC104" i="1"/>
  <c r="AC105" i="1"/>
  <c r="AC106" i="1"/>
  <c r="AC107" i="1"/>
  <c r="AC108" i="1"/>
  <c r="AC109" i="1"/>
  <c r="AC110" i="1"/>
  <c r="V96" i="1"/>
  <c r="V97" i="1"/>
  <c r="V98" i="1"/>
  <c r="V99" i="1"/>
  <c r="V100" i="1"/>
  <c r="V101" i="1"/>
  <c r="V102" i="1"/>
  <c r="V103" i="1"/>
  <c r="V104" i="1"/>
  <c r="V105" i="1"/>
  <c r="V106" i="1"/>
  <c r="V107" i="1"/>
  <c r="V108" i="1"/>
  <c r="V109" i="1"/>
  <c r="V110" i="1"/>
  <c r="O96" i="1"/>
  <c r="O97" i="1"/>
  <c r="O98" i="1"/>
  <c r="O99" i="1"/>
  <c r="O100" i="1"/>
  <c r="O101" i="1"/>
  <c r="O102" i="1"/>
  <c r="O103" i="1"/>
  <c r="O104" i="1"/>
  <c r="O105" i="1"/>
  <c r="O106" i="1"/>
  <c r="O107" i="1"/>
  <c r="O108" i="1"/>
  <c r="O109" i="1"/>
  <c r="O110" i="1"/>
  <c r="H87" i="1"/>
  <c r="H88" i="1"/>
  <c r="H89" i="1"/>
  <c r="H90" i="1"/>
  <c r="H91" i="1"/>
  <c r="H92" i="1"/>
  <c r="H93" i="1"/>
  <c r="O93" i="1" s="1"/>
  <c r="H94" i="1"/>
  <c r="H95" i="1"/>
  <c r="H96" i="1"/>
  <c r="H97" i="1"/>
  <c r="H98" i="1"/>
  <c r="H99" i="1"/>
  <c r="H100" i="1"/>
  <c r="H101" i="1"/>
  <c r="H102" i="1"/>
  <c r="H103" i="1"/>
  <c r="H104" i="1"/>
  <c r="H105" i="1"/>
  <c r="H106" i="1"/>
  <c r="H107" i="1"/>
  <c r="H108" i="1"/>
  <c r="H109" i="1"/>
  <c r="H110" i="1"/>
  <c r="V93" i="1" l="1"/>
  <c r="AC93" i="1" s="1"/>
  <c r="AJ93" i="1" s="1"/>
  <c r="O92" i="1"/>
  <c r="V92" i="1" s="1"/>
  <c r="AC92" i="1" s="1"/>
  <c r="O95" i="1"/>
  <c r="O91" i="1"/>
  <c r="O94" i="1"/>
  <c r="O90" i="1"/>
  <c r="V91" i="1"/>
  <c r="C51" i="6"/>
  <c r="D51" i="6"/>
  <c r="E51" i="6"/>
  <c r="F51" i="6"/>
  <c r="G51" i="6"/>
  <c r="H51" i="6"/>
  <c r="K51" i="6"/>
  <c r="L51" i="6"/>
  <c r="M51" i="6"/>
  <c r="N51" i="6"/>
  <c r="O51" i="6"/>
  <c r="R51" i="6"/>
  <c r="S51" i="6"/>
  <c r="T51" i="6"/>
  <c r="U51" i="6"/>
  <c r="V51" i="6"/>
  <c r="X51" i="6"/>
  <c r="Y51" i="6"/>
  <c r="Z51" i="6"/>
  <c r="AA51" i="6"/>
  <c r="AB51" i="6"/>
  <c r="AF51" i="6"/>
  <c r="AG51" i="6"/>
  <c r="AH51" i="6"/>
  <c r="AI51" i="6"/>
  <c r="AJ51" i="6"/>
  <c r="C52" i="6"/>
  <c r="D52" i="6"/>
  <c r="E52" i="6"/>
  <c r="F52" i="6"/>
  <c r="G52" i="6"/>
  <c r="H52" i="6"/>
  <c r="K52" i="6"/>
  <c r="L52" i="6"/>
  <c r="M52" i="6"/>
  <c r="N52" i="6"/>
  <c r="O52" i="6"/>
  <c r="R52" i="6"/>
  <c r="S52" i="6"/>
  <c r="T52" i="6"/>
  <c r="U52" i="6"/>
  <c r="V52" i="6"/>
  <c r="X52" i="6"/>
  <c r="Y52" i="6"/>
  <c r="Z52" i="6"/>
  <c r="AA52" i="6"/>
  <c r="AB52" i="6"/>
  <c r="AF52" i="6"/>
  <c r="AG52" i="6"/>
  <c r="AH52" i="6"/>
  <c r="AI52" i="6"/>
  <c r="AJ52" i="6"/>
  <c r="C53" i="6"/>
  <c r="D53" i="6"/>
  <c r="E53" i="6"/>
  <c r="F53" i="6"/>
  <c r="G53" i="6"/>
  <c r="H53" i="6"/>
  <c r="K53" i="6"/>
  <c r="L53" i="6"/>
  <c r="M53" i="6"/>
  <c r="N53" i="6"/>
  <c r="O53" i="6"/>
  <c r="R53" i="6"/>
  <c r="S53" i="6"/>
  <c r="T53" i="6"/>
  <c r="U53" i="6"/>
  <c r="V53" i="6"/>
  <c r="X53" i="6"/>
  <c r="Y53" i="6"/>
  <c r="Z53" i="6"/>
  <c r="AA53" i="6"/>
  <c r="AB53" i="6"/>
  <c r="AF53" i="6"/>
  <c r="AG53" i="6"/>
  <c r="AH53" i="6"/>
  <c r="AI53" i="6"/>
  <c r="AJ53" i="6"/>
  <c r="C54" i="6"/>
  <c r="D54" i="6"/>
  <c r="E54" i="6"/>
  <c r="F54" i="6"/>
  <c r="G54" i="6"/>
  <c r="H54" i="6"/>
  <c r="K54" i="6"/>
  <c r="L54" i="6"/>
  <c r="M54" i="6"/>
  <c r="N54" i="6"/>
  <c r="O54" i="6"/>
  <c r="R54" i="6"/>
  <c r="S54" i="6"/>
  <c r="T54" i="6"/>
  <c r="U54" i="6"/>
  <c r="V54" i="6"/>
  <c r="X54" i="6"/>
  <c r="Y54" i="6"/>
  <c r="Z54" i="6"/>
  <c r="AA54" i="6"/>
  <c r="AB54" i="6"/>
  <c r="AF54" i="6"/>
  <c r="AG54" i="6"/>
  <c r="AH54" i="6"/>
  <c r="AI54" i="6"/>
  <c r="AJ54" i="6"/>
  <c r="C55" i="6"/>
  <c r="D55" i="6"/>
  <c r="E55" i="6"/>
  <c r="F55" i="6"/>
  <c r="G55" i="6"/>
  <c r="H55" i="6"/>
  <c r="K55" i="6"/>
  <c r="L55" i="6"/>
  <c r="M55" i="6"/>
  <c r="N55" i="6"/>
  <c r="O55" i="6"/>
  <c r="R55" i="6"/>
  <c r="S55" i="6"/>
  <c r="T55" i="6"/>
  <c r="U55" i="6"/>
  <c r="V55" i="6"/>
  <c r="X55" i="6"/>
  <c r="Y55" i="6"/>
  <c r="Z55" i="6"/>
  <c r="AA55" i="6"/>
  <c r="AB55" i="6"/>
  <c r="AF55" i="6"/>
  <c r="AG55" i="6"/>
  <c r="AH55" i="6"/>
  <c r="AI55" i="6"/>
  <c r="AJ55" i="6"/>
  <c r="C56" i="6"/>
  <c r="D56" i="6"/>
  <c r="E56" i="6"/>
  <c r="F56" i="6"/>
  <c r="G56" i="6"/>
  <c r="H56" i="6"/>
  <c r="K56" i="6"/>
  <c r="L56" i="6"/>
  <c r="M56" i="6"/>
  <c r="N56" i="6"/>
  <c r="O56" i="6"/>
  <c r="R56" i="6"/>
  <c r="S56" i="6"/>
  <c r="T56" i="6"/>
  <c r="U56" i="6"/>
  <c r="V56" i="6"/>
  <c r="X56" i="6"/>
  <c r="Y56" i="6"/>
  <c r="Z56" i="6"/>
  <c r="AA56" i="6"/>
  <c r="AB56" i="6"/>
  <c r="AF56" i="6"/>
  <c r="AG56" i="6"/>
  <c r="AH56" i="6"/>
  <c r="AI56" i="6"/>
  <c r="AJ56" i="6"/>
  <c r="C57" i="6"/>
  <c r="D57" i="6"/>
  <c r="E57" i="6"/>
  <c r="F57" i="6"/>
  <c r="G57" i="6"/>
  <c r="H57" i="6"/>
  <c r="K57" i="6"/>
  <c r="L57" i="6"/>
  <c r="M57" i="6"/>
  <c r="N57" i="6"/>
  <c r="O57" i="6"/>
  <c r="R57" i="6"/>
  <c r="S57" i="6"/>
  <c r="T57" i="6"/>
  <c r="U57" i="6"/>
  <c r="V57" i="6"/>
  <c r="X57" i="6"/>
  <c r="Y57" i="6"/>
  <c r="Z57" i="6"/>
  <c r="AA57" i="6"/>
  <c r="AB57" i="6"/>
  <c r="AF57" i="6"/>
  <c r="AG57" i="6"/>
  <c r="AH57" i="6"/>
  <c r="AI57" i="6"/>
  <c r="AJ57" i="6"/>
  <c r="C49" i="6"/>
  <c r="D49" i="6"/>
  <c r="E49" i="6"/>
  <c r="F49" i="6"/>
  <c r="G49" i="6"/>
  <c r="H49" i="6"/>
  <c r="I49" i="6"/>
  <c r="K49" i="6"/>
  <c r="L49" i="6"/>
  <c r="M49" i="6"/>
  <c r="N49" i="6"/>
  <c r="O49" i="6"/>
  <c r="P49" i="6"/>
  <c r="R49" i="6"/>
  <c r="S49" i="6"/>
  <c r="T49" i="6"/>
  <c r="U49" i="6"/>
  <c r="V49" i="6"/>
  <c r="W49" i="6"/>
  <c r="X49" i="6"/>
  <c r="Y49" i="6"/>
  <c r="Z49" i="6"/>
  <c r="AA49" i="6"/>
  <c r="AB49" i="6"/>
  <c r="AD49" i="6"/>
  <c r="AF49" i="6"/>
  <c r="AG49" i="6"/>
  <c r="AH49" i="6"/>
  <c r="AI49" i="6"/>
  <c r="AJ49" i="6"/>
  <c r="AK49" i="6"/>
  <c r="C50" i="6"/>
  <c r="D50" i="6"/>
  <c r="E50" i="6"/>
  <c r="F50" i="6"/>
  <c r="G50" i="6"/>
  <c r="H50" i="6"/>
  <c r="K50" i="6"/>
  <c r="L50" i="6"/>
  <c r="M50" i="6"/>
  <c r="N50" i="6"/>
  <c r="O50" i="6"/>
  <c r="R50" i="6"/>
  <c r="S50" i="6"/>
  <c r="T50" i="6"/>
  <c r="U50" i="6"/>
  <c r="V50" i="6"/>
  <c r="X50" i="6"/>
  <c r="Y50" i="6"/>
  <c r="Z50" i="6"/>
  <c r="AA50" i="6"/>
  <c r="AB50" i="6"/>
  <c r="AF50" i="6"/>
  <c r="AG50" i="6"/>
  <c r="AH50" i="6"/>
  <c r="AI50" i="6"/>
  <c r="AJ50" i="6"/>
  <c r="AC90" i="1" l="1"/>
  <c r="AJ90" i="1" s="1"/>
  <c r="AC94" i="1"/>
  <c r="V90" i="1"/>
  <c r="AJ92" i="1"/>
  <c r="V94" i="1"/>
  <c r="AJ94" i="1" s="1"/>
  <c r="V95" i="1"/>
  <c r="AC91" i="1"/>
  <c r="AJ91" i="1" s="1"/>
  <c r="AK60" i="6"/>
  <c r="AK61" i="6"/>
  <c r="AK62" i="6"/>
  <c r="AK63" i="6"/>
  <c r="AK64" i="6"/>
  <c r="AD60" i="6"/>
  <c r="AD61" i="6"/>
  <c r="AD62" i="6"/>
  <c r="AD63" i="6"/>
  <c r="AD64" i="6"/>
  <c r="W60" i="6"/>
  <c r="W61" i="6"/>
  <c r="W62" i="6"/>
  <c r="W63" i="6"/>
  <c r="W64" i="6"/>
  <c r="P60" i="6"/>
  <c r="P61" i="6"/>
  <c r="P62" i="6"/>
  <c r="P63" i="6"/>
  <c r="P64" i="6"/>
  <c r="I60" i="6"/>
  <c r="I61" i="6"/>
  <c r="I62" i="6"/>
  <c r="I63" i="6"/>
  <c r="I64" i="6"/>
  <c r="C60" i="6"/>
  <c r="C61" i="6"/>
  <c r="C62" i="6"/>
  <c r="C63" i="6"/>
  <c r="C64" i="6"/>
  <c r="C59" i="6"/>
  <c r="AK64" i="1"/>
  <c r="AK52" i="6" s="1"/>
  <c r="AK65" i="1"/>
  <c r="AK53" i="6" s="1"/>
  <c r="AK66" i="1"/>
  <c r="AK54" i="6" s="1"/>
  <c r="AK67" i="1"/>
  <c r="AK55" i="6" s="1"/>
  <c r="AK68" i="1"/>
  <c r="AK56" i="6" s="1"/>
  <c r="AK69" i="1"/>
  <c r="AK57" i="6" s="1"/>
  <c r="AK63" i="1"/>
  <c r="AK51" i="6" s="1"/>
  <c r="AD64" i="1"/>
  <c r="AD52" i="6" s="1"/>
  <c r="AD65" i="1"/>
  <c r="AD53" i="6" s="1"/>
  <c r="AD66" i="1"/>
  <c r="AD54" i="6" s="1"/>
  <c r="AD67" i="1"/>
  <c r="AD55" i="6" s="1"/>
  <c r="AD68" i="1"/>
  <c r="AD56" i="6" s="1"/>
  <c r="AD69" i="1"/>
  <c r="AD57" i="6" s="1"/>
  <c r="AD63" i="1"/>
  <c r="AD51" i="6" s="1"/>
  <c r="W64" i="1"/>
  <c r="W52" i="6" s="1"/>
  <c r="W65" i="1"/>
  <c r="W53" i="6" s="1"/>
  <c r="W66" i="1"/>
  <c r="W54" i="6" s="1"/>
  <c r="W67" i="1"/>
  <c r="W55" i="6" s="1"/>
  <c r="W68" i="1"/>
  <c r="W56" i="6" s="1"/>
  <c r="W69" i="1"/>
  <c r="W57" i="6" s="1"/>
  <c r="W63" i="1"/>
  <c r="W51" i="6" s="1"/>
  <c r="P52" i="6"/>
  <c r="P53" i="6"/>
  <c r="P54" i="6"/>
  <c r="P55" i="6"/>
  <c r="P56" i="6"/>
  <c r="P57" i="6"/>
  <c r="P51" i="6"/>
  <c r="I64" i="1"/>
  <c r="I52" i="6" s="1"/>
  <c r="I65" i="1"/>
  <c r="I53" i="6" s="1"/>
  <c r="I66" i="1"/>
  <c r="I54" i="6" s="1"/>
  <c r="I67" i="1"/>
  <c r="I55" i="6" s="1"/>
  <c r="I68" i="1"/>
  <c r="I56" i="6" s="1"/>
  <c r="I69" i="1"/>
  <c r="I57" i="6" s="1"/>
  <c r="I63" i="1"/>
  <c r="I51" i="6" s="1"/>
  <c r="AD70" i="1"/>
  <c r="AC95" i="1" l="1"/>
  <c r="AJ95" i="1" s="1"/>
  <c r="C31" i="1"/>
  <c r="C38" i="1"/>
  <c r="C39" i="1"/>
  <c r="C40" i="1"/>
  <c r="C41" i="1"/>
  <c r="C37" i="1"/>
  <c r="C32" i="1"/>
  <c r="C33" i="1"/>
  <c r="C34" i="1"/>
  <c r="C35" i="1"/>
  <c r="C26" i="1"/>
  <c r="C27" i="1"/>
  <c r="C28" i="1"/>
  <c r="C29" i="1"/>
  <c r="C25" i="1"/>
  <c r="AO79" i="7"/>
  <c r="AO80" i="7"/>
  <c r="AO81" i="7"/>
  <c r="AO82" i="7"/>
  <c r="AO83" i="7"/>
  <c r="AO84" i="7"/>
  <c r="AO85" i="7"/>
  <c r="AO86" i="7"/>
  <c r="AO87" i="7"/>
  <c r="AO88" i="7"/>
  <c r="AO89" i="7"/>
  <c r="AO90" i="7"/>
  <c r="AO91" i="7"/>
  <c r="AO92" i="7"/>
  <c r="AO93" i="7"/>
  <c r="AO94" i="7"/>
  <c r="AO95" i="7"/>
  <c r="AO96" i="7"/>
  <c r="AO97" i="7"/>
  <c r="AO98" i="7"/>
  <c r="AO99" i="7"/>
  <c r="AO56" i="7"/>
  <c r="F128" i="1"/>
  <c r="F129" i="1"/>
  <c r="F130" i="1"/>
  <c r="F131" i="1"/>
  <c r="F132" i="1"/>
  <c r="F133" i="1"/>
  <c r="F134" i="1"/>
  <c r="F135" i="1"/>
  <c r="F136" i="1"/>
  <c r="F137" i="1"/>
  <c r="F138" i="1"/>
  <c r="F139" i="1"/>
  <c r="F140" i="1"/>
  <c r="F141" i="1"/>
  <c r="F142" i="1"/>
  <c r="F143" i="1"/>
  <c r="F144" i="1"/>
  <c r="F145" i="1"/>
  <c r="F146" i="1"/>
  <c r="F147" i="1"/>
  <c r="F148" i="1"/>
  <c r="F149" i="1"/>
  <c r="F150" i="1"/>
  <c r="F151" i="1"/>
  <c r="F127" i="1"/>
  <c r="AM130" i="1" l="1"/>
  <c r="AM129" i="1"/>
  <c r="AM131" i="1"/>
  <c r="AM148" i="1"/>
  <c r="AM144" i="1"/>
  <c r="AM140" i="1"/>
  <c r="AM136" i="1"/>
  <c r="AM132" i="1"/>
  <c r="AM147" i="1"/>
  <c r="AM143" i="1"/>
  <c r="AM139" i="1"/>
  <c r="AM135" i="1"/>
  <c r="AM149" i="1"/>
  <c r="AM145" i="1"/>
  <c r="AM141" i="1"/>
  <c r="AM137" i="1"/>
  <c r="AM133" i="1"/>
  <c r="AM150" i="1"/>
  <c r="AM146" i="1"/>
  <c r="AM142" i="1"/>
  <c r="AM138" i="1"/>
  <c r="AM134" i="1"/>
  <c r="AM78" i="1"/>
  <c r="AM79" i="1"/>
  <c r="AM80" i="1"/>
  <c r="AM81" i="1"/>
  <c r="AM82" i="1"/>
  <c r="AK77" i="1"/>
  <c r="AD77" i="1"/>
  <c r="W77" i="1"/>
  <c r="P77" i="1"/>
  <c r="I77" i="1"/>
  <c r="AM47" i="1"/>
  <c r="AM48" i="1"/>
  <c r="AM50" i="1"/>
  <c r="AM51" i="1"/>
  <c r="AM52" i="1"/>
  <c r="AM54" i="1"/>
  <c r="AM56" i="1"/>
  <c r="AM57" i="1"/>
  <c r="AM58" i="1"/>
  <c r="AM59" i="1"/>
  <c r="AM47" i="6" s="1"/>
  <c r="AM60" i="1"/>
  <c r="AM48" i="6" s="1"/>
  <c r="AM61" i="1"/>
  <c r="AM49" i="6" s="1"/>
  <c r="AM71" i="1"/>
  <c r="AM72" i="1"/>
  <c r="AM60" i="6" s="1"/>
  <c r="AM73" i="1"/>
  <c r="AM61" i="6" s="1"/>
  <c r="AM74" i="1"/>
  <c r="AM62" i="6" s="1"/>
  <c r="AM75" i="1"/>
  <c r="AM63" i="6" s="1"/>
  <c r="AM76" i="1"/>
  <c r="AM64" i="6" s="1"/>
  <c r="AM83" i="1"/>
  <c r="AM86" i="1"/>
  <c r="AM87" i="1"/>
  <c r="AM69" i="6" s="1"/>
  <c r="AM88" i="1"/>
  <c r="AM70" i="6" s="1"/>
  <c r="AM89" i="1"/>
  <c r="AM71" i="6" s="1"/>
  <c r="AM90" i="1"/>
  <c r="AM72" i="6" s="1"/>
  <c r="AM91" i="1"/>
  <c r="AM92" i="1"/>
  <c r="AM93" i="1"/>
  <c r="AM94" i="1"/>
  <c r="AM95" i="1"/>
  <c r="AM96" i="1"/>
  <c r="AM97" i="1"/>
  <c r="AM98" i="1"/>
  <c r="AM99" i="1"/>
  <c r="AM100" i="1"/>
  <c r="AM101" i="1"/>
  <c r="AM102" i="1"/>
  <c r="AM103" i="1"/>
  <c r="AM104" i="1"/>
  <c r="AM105" i="1"/>
  <c r="AM106" i="1"/>
  <c r="AM107" i="1"/>
  <c r="AM108" i="1"/>
  <c r="AM109" i="1"/>
  <c r="AM110" i="1"/>
  <c r="I69" i="6"/>
  <c r="K69" i="6"/>
  <c r="L69" i="6"/>
  <c r="M69" i="6"/>
  <c r="N69" i="6"/>
  <c r="P69" i="6"/>
  <c r="R69" i="6"/>
  <c r="S69" i="6"/>
  <c r="T69" i="6"/>
  <c r="U69" i="6"/>
  <c r="W69" i="6"/>
  <c r="X69" i="6"/>
  <c r="Y69" i="6"/>
  <c r="Z69" i="6"/>
  <c r="AA69" i="6"/>
  <c r="AB69" i="6"/>
  <c r="AD69" i="6"/>
  <c r="AF69" i="6"/>
  <c r="AG69" i="6"/>
  <c r="AH69" i="6"/>
  <c r="AI69" i="6"/>
  <c r="AK69" i="6"/>
  <c r="I70" i="6"/>
  <c r="K70" i="6"/>
  <c r="L70" i="6"/>
  <c r="M70" i="6"/>
  <c r="N70" i="6"/>
  <c r="P70" i="6"/>
  <c r="R70" i="6"/>
  <c r="S70" i="6"/>
  <c r="T70" i="6"/>
  <c r="U70" i="6"/>
  <c r="W70" i="6"/>
  <c r="X70" i="6"/>
  <c r="Y70" i="6"/>
  <c r="Z70" i="6"/>
  <c r="AA70" i="6"/>
  <c r="AB70" i="6"/>
  <c r="AD70" i="6"/>
  <c r="AF70" i="6"/>
  <c r="AG70" i="6"/>
  <c r="AH70" i="6"/>
  <c r="AI70" i="6"/>
  <c r="AK70" i="6"/>
  <c r="I71" i="6"/>
  <c r="K71" i="6"/>
  <c r="L71" i="6"/>
  <c r="M71" i="6"/>
  <c r="N71" i="6"/>
  <c r="P71" i="6"/>
  <c r="R71" i="6"/>
  <c r="S71" i="6"/>
  <c r="T71" i="6"/>
  <c r="U71" i="6"/>
  <c r="W71" i="6"/>
  <c r="X71" i="6"/>
  <c r="Y71" i="6"/>
  <c r="Z71" i="6"/>
  <c r="AA71" i="6"/>
  <c r="AB71" i="6"/>
  <c r="AD71" i="6"/>
  <c r="AF71" i="6"/>
  <c r="AG71" i="6"/>
  <c r="AH71" i="6"/>
  <c r="AI71" i="6"/>
  <c r="AK71" i="6"/>
  <c r="I72" i="6"/>
  <c r="K72" i="6"/>
  <c r="L72" i="6"/>
  <c r="M72" i="6"/>
  <c r="N72" i="6"/>
  <c r="O72" i="6"/>
  <c r="P72" i="6"/>
  <c r="R72" i="6"/>
  <c r="S72" i="6"/>
  <c r="T72" i="6"/>
  <c r="U72" i="6"/>
  <c r="V72" i="6"/>
  <c r="W72" i="6"/>
  <c r="X72" i="6"/>
  <c r="Y72" i="6"/>
  <c r="Z72" i="6"/>
  <c r="AA72" i="6"/>
  <c r="AB72" i="6"/>
  <c r="AD72" i="6"/>
  <c r="AF72" i="6"/>
  <c r="AG72" i="6"/>
  <c r="AH72" i="6"/>
  <c r="AI72" i="6"/>
  <c r="AJ72" i="6"/>
  <c r="AK72" i="6"/>
  <c r="I73" i="6"/>
  <c r="K73" i="6"/>
  <c r="L73" i="6"/>
  <c r="M73" i="6"/>
  <c r="N73" i="6"/>
  <c r="O73" i="6"/>
  <c r="P73" i="6"/>
  <c r="R73" i="6"/>
  <c r="S73" i="6"/>
  <c r="T73" i="6"/>
  <c r="U73" i="6"/>
  <c r="V73" i="6"/>
  <c r="W73" i="6"/>
  <c r="X73" i="6"/>
  <c r="Y73" i="6"/>
  <c r="Z73" i="6"/>
  <c r="AA73" i="6"/>
  <c r="AB73" i="6"/>
  <c r="AD73" i="6"/>
  <c r="AF73" i="6"/>
  <c r="AG73" i="6"/>
  <c r="AH73" i="6"/>
  <c r="AI73" i="6"/>
  <c r="AJ73" i="6"/>
  <c r="AK73" i="6"/>
  <c r="I74" i="6"/>
  <c r="K74" i="6"/>
  <c r="L74" i="6"/>
  <c r="M74" i="6"/>
  <c r="N74" i="6"/>
  <c r="O74" i="6"/>
  <c r="P74" i="6"/>
  <c r="R74" i="6"/>
  <c r="S74" i="6"/>
  <c r="T74" i="6"/>
  <c r="U74" i="6"/>
  <c r="V74" i="6"/>
  <c r="W74" i="6"/>
  <c r="X74" i="6"/>
  <c r="Y74" i="6"/>
  <c r="Z74" i="6"/>
  <c r="AA74" i="6"/>
  <c r="AB74" i="6"/>
  <c r="AD74" i="6"/>
  <c r="AF74" i="6"/>
  <c r="AG74" i="6"/>
  <c r="AH74" i="6"/>
  <c r="AI74" i="6"/>
  <c r="AJ74" i="6"/>
  <c r="AK74" i="6"/>
  <c r="I75" i="6"/>
  <c r="K75" i="6"/>
  <c r="L75" i="6"/>
  <c r="M75" i="6"/>
  <c r="N75" i="6"/>
  <c r="O75" i="6"/>
  <c r="P75" i="6"/>
  <c r="R75" i="6"/>
  <c r="S75" i="6"/>
  <c r="T75" i="6"/>
  <c r="U75" i="6"/>
  <c r="V75" i="6"/>
  <c r="W75" i="6"/>
  <c r="X75" i="6"/>
  <c r="Y75" i="6"/>
  <c r="Z75" i="6"/>
  <c r="AA75" i="6"/>
  <c r="AB75" i="6"/>
  <c r="AD75" i="6"/>
  <c r="AF75" i="6"/>
  <c r="AG75" i="6"/>
  <c r="AH75" i="6"/>
  <c r="AI75" i="6"/>
  <c r="AJ75" i="6"/>
  <c r="AK75" i="6"/>
  <c r="I76" i="6"/>
  <c r="K76" i="6"/>
  <c r="L76" i="6"/>
  <c r="M76" i="6"/>
  <c r="N76" i="6"/>
  <c r="O76" i="6"/>
  <c r="P76" i="6"/>
  <c r="R76" i="6"/>
  <c r="S76" i="6"/>
  <c r="T76" i="6"/>
  <c r="U76" i="6"/>
  <c r="V76" i="6"/>
  <c r="W76" i="6"/>
  <c r="X76" i="6"/>
  <c r="Y76" i="6"/>
  <c r="Z76" i="6"/>
  <c r="AA76" i="6"/>
  <c r="AB76" i="6"/>
  <c r="AD76" i="6"/>
  <c r="AF76" i="6"/>
  <c r="AG76" i="6"/>
  <c r="AH76" i="6"/>
  <c r="AI76" i="6"/>
  <c r="AJ76" i="6"/>
  <c r="AK76" i="6"/>
  <c r="I77" i="6"/>
  <c r="K77" i="6"/>
  <c r="L77" i="6"/>
  <c r="M77" i="6"/>
  <c r="N77" i="6"/>
  <c r="O77" i="6"/>
  <c r="P77" i="6"/>
  <c r="R77" i="6"/>
  <c r="S77" i="6"/>
  <c r="T77" i="6"/>
  <c r="U77" i="6"/>
  <c r="V77" i="6"/>
  <c r="W77" i="6"/>
  <c r="X77" i="6"/>
  <c r="Y77" i="6"/>
  <c r="Z77" i="6"/>
  <c r="AA77" i="6"/>
  <c r="AB77" i="6"/>
  <c r="AD77" i="6"/>
  <c r="AF77" i="6"/>
  <c r="AG77" i="6"/>
  <c r="AH77" i="6"/>
  <c r="AI77" i="6"/>
  <c r="AJ77" i="6"/>
  <c r="AK77" i="6"/>
  <c r="I78" i="6"/>
  <c r="K78" i="6"/>
  <c r="L78" i="6"/>
  <c r="M78" i="6"/>
  <c r="N78" i="6"/>
  <c r="O78" i="6"/>
  <c r="P78" i="6"/>
  <c r="R78" i="6"/>
  <c r="S78" i="6"/>
  <c r="T78" i="6"/>
  <c r="U78" i="6"/>
  <c r="V78" i="6"/>
  <c r="W78" i="6"/>
  <c r="X78" i="6"/>
  <c r="Y78" i="6"/>
  <c r="Z78" i="6"/>
  <c r="AA78" i="6"/>
  <c r="AB78" i="6"/>
  <c r="AD78" i="6"/>
  <c r="AF78" i="6"/>
  <c r="AG78" i="6"/>
  <c r="AH78" i="6"/>
  <c r="AI78" i="6"/>
  <c r="AJ78" i="6"/>
  <c r="AK78" i="6"/>
  <c r="I79" i="6"/>
  <c r="K79" i="6"/>
  <c r="L79" i="6"/>
  <c r="M79" i="6"/>
  <c r="N79" i="6"/>
  <c r="O79" i="6"/>
  <c r="P79" i="6"/>
  <c r="R79" i="6"/>
  <c r="S79" i="6"/>
  <c r="T79" i="6"/>
  <c r="U79" i="6"/>
  <c r="V79" i="6"/>
  <c r="W79" i="6"/>
  <c r="X79" i="6"/>
  <c r="Y79" i="6"/>
  <c r="Z79" i="6"/>
  <c r="AA79" i="6"/>
  <c r="AB79" i="6"/>
  <c r="AD79" i="6"/>
  <c r="AF79" i="6"/>
  <c r="AG79" i="6"/>
  <c r="AH79" i="6"/>
  <c r="AI79" i="6"/>
  <c r="AJ79" i="6"/>
  <c r="AK79" i="6"/>
  <c r="I80" i="6"/>
  <c r="K80" i="6"/>
  <c r="L80" i="6"/>
  <c r="M80" i="6"/>
  <c r="N80" i="6"/>
  <c r="O80" i="6"/>
  <c r="P80" i="6"/>
  <c r="R80" i="6"/>
  <c r="S80" i="6"/>
  <c r="T80" i="6"/>
  <c r="U80" i="6"/>
  <c r="V80" i="6"/>
  <c r="W80" i="6"/>
  <c r="X80" i="6"/>
  <c r="Y80" i="6"/>
  <c r="Z80" i="6"/>
  <c r="AA80" i="6"/>
  <c r="AB80" i="6"/>
  <c r="AD80" i="6"/>
  <c r="AF80" i="6"/>
  <c r="AG80" i="6"/>
  <c r="AH80" i="6"/>
  <c r="AI80" i="6"/>
  <c r="AJ80" i="6"/>
  <c r="AK80" i="6"/>
  <c r="I81" i="6"/>
  <c r="K81" i="6"/>
  <c r="L81" i="6"/>
  <c r="M81" i="6"/>
  <c r="N81" i="6"/>
  <c r="O81" i="6"/>
  <c r="P81" i="6"/>
  <c r="R81" i="6"/>
  <c r="S81" i="6"/>
  <c r="T81" i="6"/>
  <c r="U81" i="6"/>
  <c r="V81" i="6"/>
  <c r="W81" i="6"/>
  <c r="X81" i="6"/>
  <c r="Y81" i="6"/>
  <c r="Z81" i="6"/>
  <c r="AA81" i="6"/>
  <c r="AB81" i="6"/>
  <c r="AD81" i="6"/>
  <c r="AF81" i="6"/>
  <c r="AG81" i="6"/>
  <c r="AH81" i="6"/>
  <c r="AI81" i="6"/>
  <c r="AJ81" i="6"/>
  <c r="AK81" i="6"/>
  <c r="I82" i="6"/>
  <c r="K82" i="6"/>
  <c r="L82" i="6"/>
  <c r="M82" i="6"/>
  <c r="N82" i="6"/>
  <c r="O82" i="6"/>
  <c r="P82" i="6"/>
  <c r="R82" i="6"/>
  <c r="S82" i="6"/>
  <c r="T82" i="6"/>
  <c r="U82" i="6"/>
  <c r="V82" i="6"/>
  <c r="W82" i="6"/>
  <c r="X82" i="6"/>
  <c r="Y82" i="6"/>
  <c r="Z82" i="6"/>
  <c r="AA82" i="6"/>
  <c r="AB82" i="6"/>
  <c r="AD82" i="6"/>
  <c r="AF82" i="6"/>
  <c r="AG82" i="6"/>
  <c r="AH82" i="6"/>
  <c r="AI82" i="6"/>
  <c r="AJ82" i="6"/>
  <c r="AK82" i="6"/>
  <c r="I83" i="6"/>
  <c r="K83" i="6"/>
  <c r="L83" i="6"/>
  <c r="M83" i="6"/>
  <c r="N83" i="6"/>
  <c r="O83" i="6"/>
  <c r="P83" i="6"/>
  <c r="R83" i="6"/>
  <c r="S83" i="6"/>
  <c r="T83" i="6"/>
  <c r="U83" i="6"/>
  <c r="V83" i="6"/>
  <c r="W83" i="6"/>
  <c r="X83" i="6"/>
  <c r="Y83" i="6"/>
  <c r="Z83" i="6"/>
  <c r="AA83" i="6"/>
  <c r="AB83" i="6"/>
  <c r="AD83" i="6"/>
  <c r="AF83" i="6"/>
  <c r="AG83" i="6"/>
  <c r="AH83" i="6"/>
  <c r="AI83" i="6"/>
  <c r="AJ83" i="6"/>
  <c r="AK83" i="6"/>
  <c r="I84" i="6"/>
  <c r="K84" i="6"/>
  <c r="L84" i="6"/>
  <c r="M84" i="6"/>
  <c r="N84" i="6"/>
  <c r="O84" i="6"/>
  <c r="P84" i="6"/>
  <c r="R84" i="6"/>
  <c r="S84" i="6"/>
  <c r="T84" i="6"/>
  <c r="U84" i="6"/>
  <c r="V84" i="6"/>
  <c r="W84" i="6"/>
  <c r="X84" i="6"/>
  <c r="Y84" i="6"/>
  <c r="Z84" i="6"/>
  <c r="AA84" i="6"/>
  <c r="AB84" i="6"/>
  <c r="AD84" i="6"/>
  <c r="AF84" i="6"/>
  <c r="AG84" i="6"/>
  <c r="AH84" i="6"/>
  <c r="AI84" i="6"/>
  <c r="AJ84" i="6"/>
  <c r="AK84" i="6"/>
  <c r="I85" i="6"/>
  <c r="K85" i="6"/>
  <c r="L85" i="6"/>
  <c r="M85" i="6"/>
  <c r="N85" i="6"/>
  <c r="O85" i="6"/>
  <c r="P85" i="6"/>
  <c r="R85" i="6"/>
  <c r="S85" i="6"/>
  <c r="T85" i="6"/>
  <c r="U85" i="6"/>
  <c r="V85" i="6"/>
  <c r="W85" i="6"/>
  <c r="X85" i="6"/>
  <c r="Y85" i="6"/>
  <c r="Z85" i="6"/>
  <c r="AA85" i="6"/>
  <c r="AB85" i="6"/>
  <c r="AD85" i="6"/>
  <c r="AF85" i="6"/>
  <c r="AG85" i="6"/>
  <c r="AH85" i="6"/>
  <c r="AI85" i="6"/>
  <c r="AJ85" i="6"/>
  <c r="AK85" i="6"/>
  <c r="I86" i="6"/>
  <c r="K86" i="6"/>
  <c r="L86" i="6"/>
  <c r="M86" i="6"/>
  <c r="N86" i="6"/>
  <c r="O86" i="6"/>
  <c r="P86" i="6"/>
  <c r="R86" i="6"/>
  <c r="S86" i="6"/>
  <c r="T86" i="6"/>
  <c r="U86" i="6"/>
  <c r="V86" i="6"/>
  <c r="W86" i="6"/>
  <c r="X86" i="6"/>
  <c r="Y86" i="6"/>
  <c r="Z86" i="6"/>
  <c r="AA86" i="6"/>
  <c r="AB86" i="6"/>
  <c r="AD86" i="6"/>
  <c r="AF86" i="6"/>
  <c r="AG86" i="6"/>
  <c r="AH86" i="6"/>
  <c r="AI86" i="6"/>
  <c r="AJ86" i="6"/>
  <c r="AK86" i="6"/>
  <c r="I87" i="6"/>
  <c r="K87" i="6"/>
  <c r="L87" i="6"/>
  <c r="M87" i="6"/>
  <c r="N87" i="6"/>
  <c r="O87" i="6"/>
  <c r="P87" i="6"/>
  <c r="R87" i="6"/>
  <c r="S87" i="6"/>
  <c r="T87" i="6"/>
  <c r="U87" i="6"/>
  <c r="V87" i="6"/>
  <c r="W87" i="6"/>
  <c r="X87" i="6"/>
  <c r="Y87" i="6"/>
  <c r="Z87" i="6"/>
  <c r="AA87" i="6"/>
  <c r="AB87" i="6"/>
  <c r="AD87" i="6"/>
  <c r="AF87" i="6"/>
  <c r="AG87" i="6"/>
  <c r="AH87" i="6"/>
  <c r="AI87" i="6"/>
  <c r="AJ87" i="6"/>
  <c r="AK87" i="6"/>
  <c r="I88" i="6"/>
  <c r="K88" i="6"/>
  <c r="L88" i="6"/>
  <c r="M88" i="6"/>
  <c r="N88" i="6"/>
  <c r="O88" i="6"/>
  <c r="P88" i="6"/>
  <c r="R88" i="6"/>
  <c r="S88" i="6"/>
  <c r="T88" i="6"/>
  <c r="U88" i="6"/>
  <c r="V88" i="6"/>
  <c r="W88" i="6"/>
  <c r="X88" i="6"/>
  <c r="Y88" i="6"/>
  <c r="Z88" i="6"/>
  <c r="AA88" i="6"/>
  <c r="AB88" i="6"/>
  <c r="AD88" i="6"/>
  <c r="AF88" i="6"/>
  <c r="AG88" i="6"/>
  <c r="AH88" i="6"/>
  <c r="AI88" i="6"/>
  <c r="AJ88" i="6"/>
  <c r="AK88" i="6"/>
  <c r="I89" i="6"/>
  <c r="K89" i="6"/>
  <c r="L89" i="6"/>
  <c r="M89" i="6"/>
  <c r="N89" i="6"/>
  <c r="O89" i="6"/>
  <c r="P89" i="6"/>
  <c r="R89" i="6"/>
  <c r="S89" i="6"/>
  <c r="T89" i="6"/>
  <c r="U89" i="6"/>
  <c r="V89" i="6"/>
  <c r="W89" i="6"/>
  <c r="X89" i="6"/>
  <c r="Y89" i="6"/>
  <c r="Z89" i="6"/>
  <c r="AA89" i="6"/>
  <c r="AB89" i="6"/>
  <c r="AD89" i="6"/>
  <c r="AF89" i="6"/>
  <c r="AG89" i="6"/>
  <c r="AH89" i="6"/>
  <c r="AI89" i="6"/>
  <c r="AJ89" i="6"/>
  <c r="AK89" i="6"/>
  <c r="I90" i="6"/>
  <c r="K90" i="6"/>
  <c r="L90" i="6"/>
  <c r="M90" i="6"/>
  <c r="N90" i="6"/>
  <c r="O90" i="6"/>
  <c r="P90" i="6"/>
  <c r="R90" i="6"/>
  <c r="S90" i="6"/>
  <c r="T90" i="6"/>
  <c r="U90" i="6"/>
  <c r="V90" i="6"/>
  <c r="W90" i="6"/>
  <c r="X90" i="6"/>
  <c r="Y90" i="6"/>
  <c r="Z90" i="6"/>
  <c r="AA90" i="6"/>
  <c r="AB90" i="6"/>
  <c r="AD90" i="6"/>
  <c r="AF90" i="6"/>
  <c r="AG90" i="6"/>
  <c r="AH90" i="6"/>
  <c r="AI90" i="6"/>
  <c r="AJ90" i="6"/>
  <c r="AK90" i="6"/>
  <c r="I91" i="6"/>
  <c r="K91" i="6"/>
  <c r="L91" i="6"/>
  <c r="M91" i="6"/>
  <c r="N91" i="6"/>
  <c r="O91" i="6"/>
  <c r="P91" i="6"/>
  <c r="R91" i="6"/>
  <c r="S91" i="6"/>
  <c r="T91" i="6"/>
  <c r="U91" i="6"/>
  <c r="V91" i="6"/>
  <c r="W91" i="6"/>
  <c r="X91" i="6"/>
  <c r="Y91" i="6"/>
  <c r="Z91" i="6"/>
  <c r="AA91" i="6"/>
  <c r="AB91" i="6"/>
  <c r="AD91" i="6"/>
  <c r="AF91" i="6"/>
  <c r="AG91" i="6"/>
  <c r="AH91" i="6"/>
  <c r="AI91" i="6"/>
  <c r="AJ91" i="6"/>
  <c r="AK91" i="6"/>
  <c r="I92" i="6"/>
  <c r="K92" i="6"/>
  <c r="L92" i="6"/>
  <c r="M92" i="6"/>
  <c r="N92" i="6"/>
  <c r="P92" i="6"/>
  <c r="R92" i="6"/>
  <c r="S92" i="6"/>
  <c r="T92" i="6"/>
  <c r="U92" i="6"/>
  <c r="W92" i="6"/>
  <c r="X92" i="6"/>
  <c r="Y92" i="6"/>
  <c r="Z92" i="6"/>
  <c r="AA92" i="6"/>
  <c r="AB92" i="6"/>
  <c r="AD92" i="6"/>
  <c r="AF92" i="6"/>
  <c r="AG92" i="6"/>
  <c r="AH92" i="6"/>
  <c r="AI92" i="6"/>
  <c r="AK92" i="6"/>
  <c r="C69" i="6"/>
  <c r="C70" i="6"/>
  <c r="C71" i="6"/>
  <c r="C72" i="6"/>
  <c r="C73" i="6"/>
  <c r="C74" i="6"/>
  <c r="C75" i="6"/>
  <c r="C76" i="6"/>
  <c r="C77" i="6"/>
  <c r="C78" i="6"/>
  <c r="C79" i="6"/>
  <c r="C80" i="6"/>
  <c r="C81" i="6"/>
  <c r="C82" i="6"/>
  <c r="C83" i="6"/>
  <c r="C84" i="6"/>
  <c r="C85" i="6"/>
  <c r="C86" i="6"/>
  <c r="C87" i="6"/>
  <c r="C88" i="6"/>
  <c r="C89" i="6"/>
  <c r="C90" i="6"/>
  <c r="C91" i="6"/>
  <c r="C92" i="6"/>
  <c r="B40" i="8"/>
  <c r="G40" i="8" s="1"/>
  <c r="B41" i="8"/>
  <c r="E41" i="8" s="1"/>
  <c r="B42" i="8"/>
  <c r="G42" i="8" s="1"/>
  <c r="B43" i="8"/>
  <c r="G43" i="8" s="1"/>
  <c r="B44" i="8"/>
  <c r="G44" i="8" s="1"/>
  <c r="B45" i="8"/>
  <c r="B46" i="8"/>
  <c r="G46" i="8" s="1"/>
  <c r="B47" i="8"/>
  <c r="G47" i="8" s="1"/>
  <c r="B48" i="8"/>
  <c r="G48" i="8" s="1"/>
  <c r="B49" i="8"/>
  <c r="E49" i="8" s="1"/>
  <c r="B50" i="8"/>
  <c r="G50" i="8" s="1"/>
  <c r="B51" i="8"/>
  <c r="B52" i="8"/>
  <c r="G52" i="8" s="1"/>
  <c r="B53" i="8"/>
  <c r="E53" i="8" s="1"/>
  <c r="B54" i="8"/>
  <c r="G54" i="8" s="1"/>
  <c r="B55" i="8"/>
  <c r="G55" i="8" s="1"/>
  <c r="B39" i="8"/>
  <c r="D39" i="8" s="1"/>
  <c r="A40" i="8"/>
  <c r="A41" i="8"/>
  <c r="A42" i="8"/>
  <c r="A43" i="8"/>
  <c r="A44" i="8"/>
  <c r="A45" i="8"/>
  <c r="A46" i="8"/>
  <c r="A47" i="8"/>
  <c r="A48" i="8"/>
  <c r="A49" i="8"/>
  <c r="A50" i="8"/>
  <c r="A51" i="8"/>
  <c r="A52" i="8"/>
  <c r="A53" i="8"/>
  <c r="A54" i="8"/>
  <c r="A55" i="8"/>
  <c r="A39" i="8"/>
  <c r="C108" i="6"/>
  <c r="AM66" i="1" l="1"/>
  <c r="AM54" i="6" s="1"/>
  <c r="AM69" i="1"/>
  <c r="AM57" i="6" s="1"/>
  <c r="AM65" i="1"/>
  <c r="AM53" i="6" s="1"/>
  <c r="AM68" i="1"/>
  <c r="AM56" i="6" s="1"/>
  <c r="AM64" i="1"/>
  <c r="AM52" i="6" s="1"/>
  <c r="F43" i="8"/>
  <c r="F40" i="8"/>
  <c r="F53" i="8"/>
  <c r="F49" i="8"/>
  <c r="D49" i="8"/>
  <c r="G41" i="8"/>
  <c r="C49" i="8"/>
  <c r="F55" i="8"/>
  <c r="F52" i="8"/>
  <c r="F48" i="8"/>
  <c r="F41" i="8"/>
  <c r="C41" i="8"/>
  <c r="E39" i="8"/>
  <c r="D53" i="8"/>
  <c r="G53" i="8"/>
  <c r="G49" i="8"/>
  <c r="F47" i="8"/>
  <c r="F44" i="8"/>
  <c r="D41" i="8"/>
  <c r="C54" i="8"/>
  <c r="F50" i="8"/>
  <c r="F46" i="8"/>
  <c r="C53" i="8"/>
  <c r="C48" i="8"/>
  <c r="C44" i="8"/>
  <c r="C40" i="8"/>
  <c r="F39" i="8"/>
  <c r="E55" i="8"/>
  <c r="E54" i="8"/>
  <c r="E52" i="8"/>
  <c r="E50" i="8"/>
  <c r="E48" i="8"/>
  <c r="E47" i="8"/>
  <c r="E46" i="8"/>
  <c r="E44" i="8"/>
  <c r="E43" i="8"/>
  <c r="E42" i="8"/>
  <c r="E40" i="8"/>
  <c r="C52" i="8"/>
  <c r="C47" i="8"/>
  <c r="C43" i="8"/>
  <c r="C39" i="8"/>
  <c r="G39" i="8"/>
  <c r="D55" i="8"/>
  <c r="D54" i="8"/>
  <c r="D52" i="8"/>
  <c r="D50" i="8"/>
  <c r="D48" i="8"/>
  <c r="D47" i="8"/>
  <c r="D46" i="8"/>
  <c r="D44" i="8"/>
  <c r="D43" i="8"/>
  <c r="D42" i="8"/>
  <c r="D40" i="8"/>
  <c r="F54" i="8"/>
  <c r="F42" i="8"/>
  <c r="C55" i="8"/>
  <c r="C50" i="8"/>
  <c r="C46" i="8"/>
  <c r="C42" i="8"/>
  <c r="AM67" i="1"/>
  <c r="AM55" i="6" s="1"/>
  <c r="B118" i="6"/>
  <c r="B119" i="6" s="1"/>
  <c r="AM63" i="1" l="1"/>
  <c r="AM51" i="6" s="1"/>
  <c r="AD62" i="1"/>
  <c r="I62" i="1"/>
  <c r="I50" i="6" s="1"/>
  <c r="AK62" i="1"/>
  <c r="W62" i="1"/>
  <c r="P62" i="1"/>
  <c r="A11" i="8"/>
  <c r="F11" i="8" s="1"/>
  <c r="A12" i="8"/>
  <c r="F12" i="8" s="1"/>
  <c r="A13" i="8"/>
  <c r="F13" i="8" s="1"/>
  <c r="A14" i="8"/>
  <c r="F14" i="8" s="1"/>
  <c r="A15" i="8"/>
  <c r="F15" i="8" s="1"/>
  <c r="A16" i="8"/>
  <c r="F16" i="8" s="1"/>
  <c r="A10" i="8"/>
  <c r="B21" i="8"/>
  <c r="B22" i="8"/>
  <c r="B23" i="8"/>
  <c r="B24" i="8"/>
  <c r="B25" i="8"/>
  <c r="B26" i="8"/>
  <c r="B27" i="8"/>
  <c r="B28" i="8"/>
  <c r="B29" i="8"/>
  <c r="B30" i="8"/>
  <c r="B31" i="8"/>
  <c r="B32" i="8"/>
  <c r="B33" i="8"/>
  <c r="B34" i="8"/>
  <c r="B35" i="8"/>
  <c r="B36" i="8"/>
  <c r="B20" i="8"/>
  <c r="C36" i="8"/>
  <c r="D36" i="8"/>
  <c r="E36" i="8"/>
  <c r="F36" i="8"/>
  <c r="G36" i="8"/>
  <c r="C21" i="8"/>
  <c r="D21" i="8"/>
  <c r="E21" i="8"/>
  <c r="F21" i="8"/>
  <c r="G21" i="8"/>
  <c r="C22" i="8"/>
  <c r="D22" i="8"/>
  <c r="E22" i="8"/>
  <c r="F22" i="8"/>
  <c r="G22" i="8"/>
  <c r="C23" i="8"/>
  <c r="D23" i="8"/>
  <c r="E23" i="8"/>
  <c r="F23" i="8"/>
  <c r="G23" i="8"/>
  <c r="C24" i="8"/>
  <c r="D24" i="8"/>
  <c r="E24" i="8"/>
  <c r="F24" i="8"/>
  <c r="G24" i="8"/>
  <c r="C25" i="8"/>
  <c r="D25" i="8"/>
  <c r="E25" i="8"/>
  <c r="F25" i="8"/>
  <c r="G25" i="8"/>
  <c r="C26" i="8"/>
  <c r="D26" i="8"/>
  <c r="E26" i="8"/>
  <c r="F26" i="8"/>
  <c r="G26" i="8"/>
  <c r="C27" i="8"/>
  <c r="D27" i="8"/>
  <c r="E27" i="8"/>
  <c r="F27" i="8"/>
  <c r="G27" i="8"/>
  <c r="C28" i="8"/>
  <c r="D28" i="8"/>
  <c r="E28" i="8"/>
  <c r="F28" i="8"/>
  <c r="G28" i="8"/>
  <c r="C29" i="8"/>
  <c r="D29" i="8"/>
  <c r="E29" i="8"/>
  <c r="F29" i="8"/>
  <c r="G29" i="8"/>
  <c r="C30" i="8"/>
  <c r="D30" i="8"/>
  <c r="E30" i="8"/>
  <c r="F30" i="8"/>
  <c r="G30" i="8"/>
  <c r="C31" i="8"/>
  <c r="D31" i="8"/>
  <c r="E31" i="8"/>
  <c r="F31" i="8"/>
  <c r="G31" i="8"/>
  <c r="C32" i="8"/>
  <c r="D32" i="8"/>
  <c r="E32" i="8"/>
  <c r="F32" i="8"/>
  <c r="G32" i="8"/>
  <c r="C33" i="8"/>
  <c r="D33" i="8"/>
  <c r="E33" i="8"/>
  <c r="F33" i="8"/>
  <c r="G33" i="8"/>
  <c r="C34" i="8"/>
  <c r="D34" i="8"/>
  <c r="E34" i="8"/>
  <c r="F34" i="8"/>
  <c r="G34" i="8"/>
  <c r="C35" i="8"/>
  <c r="D35" i="8"/>
  <c r="E35" i="8"/>
  <c r="F35" i="8"/>
  <c r="G35" i="8"/>
  <c r="G20" i="8"/>
  <c r="F20" i="8"/>
  <c r="E20" i="8"/>
  <c r="D20" i="8"/>
  <c r="C20" i="8"/>
  <c r="A21" i="8"/>
  <c r="A22" i="8"/>
  <c r="A23" i="8"/>
  <c r="A24" i="8"/>
  <c r="A25" i="8"/>
  <c r="A26" i="8"/>
  <c r="A27" i="8"/>
  <c r="A28" i="8"/>
  <c r="A29" i="8"/>
  <c r="A30" i="8"/>
  <c r="A31" i="8"/>
  <c r="A32" i="8"/>
  <c r="A33" i="8"/>
  <c r="A34" i="8"/>
  <c r="A35" i="8"/>
  <c r="A36" i="8"/>
  <c r="A20" i="8"/>
  <c r="P53" i="1" l="1"/>
  <c r="P50" i="6"/>
  <c r="W53" i="1"/>
  <c r="W50" i="6"/>
  <c r="AK53" i="1"/>
  <c r="AK50" i="6"/>
  <c r="AD53" i="1"/>
  <c r="AD50" i="6"/>
  <c r="AM62" i="1"/>
  <c r="AM50" i="6" s="1"/>
  <c r="E14" i="8"/>
  <c r="C14" i="8"/>
  <c r="E11" i="8"/>
  <c r="C11" i="8"/>
  <c r="G15" i="8"/>
  <c r="C16" i="8"/>
  <c r="E15" i="8"/>
  <c r="G14" i="8"/>
  <c r="C15" i="8"/>
  <c r="G11" i="8"/>
  <c r="D15" i="8"/>
  <c r="D11" i="8"/>
  <c r="E13" i="8"/>
  <c r="G13" i="8"/>
  <c r="C12" i="8"/>
  <c r="C13" i="8"/>
  <c r="D14" i="8"/>
  <c r="E16" i="8"/>
  <c r="E12" i="8"/>
  <c r="G16" i="8"/>
  <c r="G12" i="8"/>
  <c r="D13" i="8"/>
  <c r="D16" i="8"/>
  <c r="D12" i="8"/>
  <c r="H14" i="8" l="1"/>
  <c r="H11" i="8"/>
  <c r="H15" i="8"/>
  <c r="H13" i="8"/>
  <c r="H16" i="8"/>
  <c r="H12" i="8"/>
  <c r="E26" i="7" l="1"/>
  <c r="E27" i="7"/>
  <c r="E28" i="7"/>
  <c r="E29" i="7"/>
  <c r="E31" i="7"/>
  <c r="E32" i="7"/>
  <c r="E33" i="7"/>
  <c r="E34" i="7"/>
  <c r="E35" i="7"/>
  <c r="E37" i="7"/>
  <c r="E38" i="7"/>
  <c r="E39" i="7"/>
  <c r="E40" i="7"/>
  <c r="E41" i="7"/>
  <c r="E25" i="7"/>
  <c r="A5" i="8"/>
  <c r="A6" i="8"/>
  <c r="A4" i="8"/>
  <c r="AM151" i="1" l="1"/>
  <c r="AO73" i="7"/>
  <c r="AM128" i="1" l="1"/>
  <c r="AM127" i="1"/>
  <c r="I109" i="7"/>
  <c r="AL99" i="7"/>
  <c r="AE99" i="7"/>
  <c r="X99" i="7"/>
  <c r="Q99" i="7"/>
  <c r="J99" i="7"/>
  <c r="AO78" i="7"/>
  <c r="AL78" i="7"/>
  <c r="AE78" i="7"/>
  <c r="X78" i="7"/>
  <c r="Q78" i="7"/>
  <c r="J78" i="7"/>
  <c r="AO77" i="7"/>
  <c r="AL77" i="7"/>
  <c r="AE77" i="7"/>
  <c r="X77" i="7"/>
  <c r="Q77" i="7"/>
  <c r="J77" i="7"/>
  <c r="AO76" i="7"/>
  <c r="AL76" i="7"/>
  <c r="AE76" i="7"/>
  <c r="X76" i="7"/>
  <c r="Q76" i="7"/>
  <c r="J76" i="7"/>
  <c r="AO75" i="7"/>
  <c r="AL75" i="7"/>
  <c r="AE75" i="7"/>
  <c r="X75" i="7"/>
  <c r="Q75" i="7"/>
  <c r="J75" i="7"/>
  <c r="AM74" i="7"/>
  <c r="AF74" i="7"/>
  <c r="Y74" i="7"/>
  <c r="R74" i="7"/>
  <c r="K74" i="7"/>
  <c r="X72" i="7"/>
  <c r="Q72" i="7"/>
  <c r="AO71" i="7"/>
  <c r="AO70" i="7"/>
  <c r="AM69" i="7"/>
  <c r="AF69" i="7"/>
  <c r="Y69" i="7"/>
  <c r="R69" i="7"/>
  <c r="K69" i="7"/>
  <c r="AO68" i="7"/>
  <c r="AO67" i="7"/>
  <c r="AO66" i="7"/>
  <c r="AO65" i="7"/>
  <c r="AO64" i="7"/>
  <c r="AM63" i="7"/>
  <c r="AF63" i="7"/>
  <c r="Y63" i="7"/>
  <c r="R63" i="7"/>
  <c r="K63" i="7"/>
  <c r="AO62" i="7"/>
  <c r="AO61" i="7"/>
  <c r="AO60" i="7"/>
  <c r="AO59" i="7"/>
  <c r="AO58" i="7"/>
  <c r="AO57" i="7"/>
  <c r="AO55" i="7"/>
  <c r="AO54" i="7"/>
  <c r="AM53" i="7"/>
  <c r="AM100" i="7" s="1"/>
  <c r="AF53" i="7"/>
  <c r="AF100" i="7" s="1"/>
  <c r="Y53" i="7"/>
  <c r="R53" i="7"/>
  <c r="K53" i="7"/>
  <c r="AO47" i="7"/>
  <c r="AM46" i="7"/>
  <c r="AF46" i="7"/>
  <c r="Y46" i="7"/>
  <c r="R46" i="7"/>
  <c r="K46" i="7"/>
  <c r="AO52" i="7"/>
  <c r="AO50" i="7"/>
  <c r="AM49" i="7"/>
  <c r="AF49" i="7"/>
  <c r="Y49" i="7"/>
  <c r="R49" i="7"/>
  <c r="AJ41" i="7"/>
  <c r="AC41" i="7"/>
  <c r="V41" i="7"/>
  <c r="O41" i="7"/>
  <c r="I41" i="7"/>
  <c r="P41" i="7" s="1"/>
  <c r="W41" i="7" s="1"/>
  <c r="AD41" i="7" s="1"/>
  <c r="AK41" i="7" s="1"/>
  <c r="H41" i="7"/>
  <c r="C41" i="7"/>
  <c r="AJ40" i="7"/>
  <c r="AC40" i="7"/>
  <c r="V40" i="7"/>
  <c r="O40" i="7"/>
  <c r="I40" i="7"/>
  <c r="P40" i="7" s="1"/>
  <c r="W40" i="7" s="1"/>
  <c r="AD40" i="7" s="1"/>
  <c r="AK40" i="7" s="1"/>
  <c r="H40" i="7"/>
  <c r="C40" i="7"/>
  <c r="AJ39" i="7"/>
  <c r="AC39" i="7"/>
  <c r="V39" i="7"/>
  <c r="O39" i="7"/>
  <c r="I39" i="7"/>
  <c r="P39" i="7" s="1"/>
  <c r="W39" i="7" s="1"/>
  <c r="AD39" i="7" s="1"/>
  <c r="AK39" i="7" s="1"/>
  <c r="H39" i="7"/>
  <c r="C39" i="7"/>
  <c r="AJ38" i="7"/>
  <c r="AC38" i="7"/>
  <c r="V38" i="7"/>
  <c r="O38" i="7"/>
  <c r="I38" i="7"/>
  <c r="P38" i="7" s="1"/>
  <c r="W38" i="7" s="1"/>
  <c r="AD38" i="7" s="1"/>
  <c r="AK38" i="7" s="1"/>
  <c r="H38" i="7"/>
  <c r="C38" i="7"/>
  <c r="AJ37" i="7"/>
  <c r="AC37" i="7"/>
  <c r="V37" i="7"/>
  <c r="O37" i="7"/>
  <c r="I37" i="7"/>
  <c r="P37" i="7" s="1"/>
  <c r="W37" i="7" s="1"/>
  <c r="AD37" i="7" s="1"/>
  <c r="AK37" i="7" s="1"/>
  <c r="H37" i="7"/>
  <c r="C37" i="7"/>
  <c r="AJ35" i="7"/>
  <c r="AC35" i="7"/>
  <c r="V35" i="7"/>
  <c r="O35" i="7"/>
  <c r="I35" i="7"/>
  <c r="P35" i="7" s="1"/>
  <c r="W35" i="7" s="1"/>
  <c r="AD35" i="7" s="1"/>
  <c r="AK35" i="7" s="1"/>
  <c r="H35" i="7"/>
  <c r="C35" i="7"/>
  <c r="AJ34" i="7"/>
  <c r="AC34" i="7"/>
  <c r="V34" i="7"/>
  <c r="O34" i="7"/>
  <c r="I34" i="7"/>
  <c r="P34" i="7" s="1"/>
  <c r="W34" i="7" s="1"/>
  <c r="AD34" i="7" s="1"/>
  <c r="AK34" i="7" s="1"/>
  <c r="H34" i="7"/>
  <c r="C34" i="7"/>
  <c r="AJ33" i="7"/>
  <c r="AC33" i="7"/>
  <c r="V33" i="7"/>
  <c r="O33" i="7"/>
  <c r="I33" i="7"/>
  <c r="P33" i="7" s="1"/>
  <c r="W33" i="7" s="1"/>
  <c r="AD33" i="7" s="1"/>
  <c r="AK33" i="7" s="1"/>
  <c r="H33" i="7"/>
  <c r="C33" i="7"/>
  <c r="AJ32" i="7"/>
  <c r="AC32" i="7"/>
  <c r="V32" i="7"/>
  <c r="O32" i="7"/>
  <c r="I32" i="7"/>
  <c r="P32" i="7" s="1"/>
  <c r="W32" i="7" s="1"/>
  <c r="AD32" i="7" s="1"/>
  <c r="AK32" i="7" s="1"/>
  <c r="H32" i="7"/>
  <c r="C32" i="7"/>
  <c r="AJ31" i="7"/>
  <c r="AC31" i="7"/>
  <c r="V31" i="7"/>
  <c r="O31" i="7"/>
  <c r="I31" i="7"/>
  <c r="P31" i="7" s="1"/>
  <c r="W31" i="7" s="1"/>
  <c r="AD31" i="7" s="1"/>
  <c r="AK31" i="7" s="1"/>
  <c r="H31" i="7"/>
  <c r="C31" i="7"/>
  <c r="AJ29" i="7"/>
  <c r="AC29" i="7"/>
  <c r="V29" i="7"/>
  <c r="O29" i="7"/>
  <c r="I29" i="7"/>
  <c r="P29" i="7" s="1"/>
  <c r="W29" i="7" s="1"/>
  <c r="AD29" i="7" s="1"/>
  <c r="AK29" i="7" s="1"/>
  <c r="H29" i="7"/>
  <c r="C29" i="7"/>
  <c r="AJ28" i="7"/>
  <c r="AC28" i="7"/>
  <c r="V28" i="7"/>
  <c r="O28" i="7"/>
  <c r="I28" i="7"/>
  <c r="P28" i="7" s="1"/>
  <c r="W28" i="7" s="1"/>
  <c r="AD28" i="7" s="1"/>
  <c r="AK28" i="7" s="1"/>
  <c r="H28" i="7"/>
  <c r="C28" i="7"/>
  <c r="AJ27" i="7"/>
  <c r="AC27" i="7"/>
  <c r="V27" i="7"/>
  <c r="O27" i="7"/>
  <c r="I27" i="7"/>
  <c r="P27" i="7" s="1"/>
  <c r="W27" i="7" s="1"/>
  <c r="AD27" i="7" s="1"/>
  <c r="AK27" i="7" s="1"/>
  <c r="H27" i="7"/>
  <c r="C27" i="7"/>
  <c r="AJ26" i="7"/>
  <c r="AC26" i="7"/>
  <c r="V26" i="7"/>
  <c r="O26" i="7"/>
  <c r="I26" i="7"/>
  <c r="P26" i="7" s="1"/>
  <c r="W26" i="7" s="1"/>
  <c r="AD26" i="7" s="1"/>
  <c r="AK26" i="7" s="1"/>
  <c r="H26" i="7"/>
  <c r="C26" i="7"/>
  <c r="AJ25" i="7"/>
  <c r="AC25" i="7"/>
  <c r="V25" i="7"/>
  <c r="O25" i="7"/>
  <c r="I25" i="7"/>
  <c r="P25" i="7" s="1"/>
  <c r="W25" i="7" s="1"/>
  <c r="AD25" i="7" s="1"/>
  <c r="AK25" i="7" s="1"/>
  <c r="H25" i="7"/>
  <c r="C25" i="7"/>
  <c r="N22" i="7"/>
  <c r="O22" i="7" s="1"/>
  <c r="J22" i="7"/>
  <c r="K22" i="7" s="1"/>
  <c r="N21" i="7"/>
  <c r="O21" i="7" s="1"/>
  <c r="J21" i="7"/>
  <c r="K21" i="7" s="1"/>
  <c r="N20" i="7"/>
  <c r="O20" i="7" s="1"/>
  <c r="J20" i="7"/>
  <c r="K20" i="7" s="1"/>
  <c r="N19" i="7"/>
  <c r="O19" i="7" s="1"/>
  <c r="J19" i="7"/>
  <c r="K19" i="7" s="1"/>
  <c r="N18" i="7"/>
  <c r="O18" i="7" s="1"/>
  <c r="J18" i="7"/>
  <c r="K18" i="7" s="1"/>
  <c r="N16" i="7"/>
  <c r="O16" i="7" s="1"/>
  <c r="J16" i="7"/>
  <c r="K16" i="7" s="1"/>
  <c r="N15" i="7"/>
  <c r="O15" i="7" s="1"/>
  <c r="J15" i="7"/>
  <c r="K15" i="7" s="1"/>
  <c r="N14" i="7"/>
  <c r="O14" i="7" s="1"/>
  <c r="Q14" i="7" s="1"/>
  <c r="R14" i="7" s="1"/>
  <c r="J14" i="7"/>
  <c r="K14" i="7" s="1"/>
  <c r="N13" i="7"/>
  <c r="O13" i="7" s="1"/>
  <c r="Q13" i="7" s="1"/>
  <c r="R13" i="7" s="1"/>
  <c r="J13" i="7"/>
  <c r="K13" i="7" s="1"/>
  <c r="N12" i="7"/>
  <c r="O12" i="7" s="1"/>
  <c r="Q12" i="7" s="1"/>
  <c r="R12" i="7" s="1"/>
  <c r="J12" i="7"/>
  <c r="K12" i="7" s="1"/>
  <c r="N10" i="7"/>
  <c r="O10" i="7" s="1"/>
  <c r="J10" i="7"/>
  <c r="K10" i="7" s="1"/>
  <c r="N9" i="7"/>
  <c r="O9" i="7" s="1"/>
  <c r="U9" i="7" s="1"/>
  <c r="J9" i="7"/>
  <c r="K9" i="7" s="1"/>
  <c r="N8" i="7"/>
  <c r="O8" i="7" s="1"/>
  <c r="J8" i="7"/>
  <c r="K8" i="7" s="1"/>
  <c r="N7" i="7"/>
  <c r="O7" i="7" s="1"/>
  <c r="J7" i="7"/>
  <c r="K7" i="7" s="1"/>
  <c r="N6" i="7"/>
  <c r="O6" i="7" s="1"/>
  <c r="U6" i="7" s="1"/>
  <c r="J6" i="7"/>
  <c r="K6" i="7" s="1"/>
  <c r="R100" i="7" l="1"/>
  <c r="Y100" i="7"/>
  <c r="K100" i="7"/>
  <c r="J26" i="7"/>
  <c r="K26" i="7" s="1"/>
  <c r="J31" i="7"/>
  <c r="K31" i="7" s="1"/>
  <c r="C5" i="8" s="1"/>
  <c r="U13" i="7"/>
  <c r="V13" i="7" s="1"/>
  <c r="X100" i="7"/>
  <c r="J100" i="7"/>
  <c r="AL100" i="7"/>
  <c r="AO46" i="7"/>
  <c r="AO63" i="7"/>
  <c r="J37" i="7"/>
  <c r="K37" i="7" s="1"/>
  <c r="C6" i="8" s="1"/>
  <c r="J39" i="7"/>
  <c r="K39" i="7" s="1"/>
  <c r="J33" i="7"/>
  <c r="K33" i="7" s="1"/>
  <c r="Q39" i="7"/>
  <c r="R39" i="7" s="1"/>
  <c r="U20" i="7"/>
  <c r="V20" i="7" s="1"/>
  <c r="Q20" i="7"/>
  <c r="R20" i="7" s="1"/>
  <c r="U16" i="7"/>
  <c r="V16" i="7" s="1"/>
  <c r="X35" i="7" s="1"/>
  <c r="Y35" i="7" s="1"/>
  <c r="Q16" i="7"/>
  <c r="R16" i="7" s="1"/>
  <c r="U21" i="7"/>
  <c r="V21" i="7" s="1"/>
  <c r="AB21" i="7" s="1"/>
  <c r="AC21" i="7" s="1"/>
  <c r="AE40" i="7" s="1"/>
  <c r="AF40" i="7" s="1"/>
  <c r="Q21" i="7"/>
  <c r="R21" i="7" s="1"/>
  <c r="AE100" i="7"/>
  <c r="J25" i="7"/>
  <c r="K25" i="7" s="1"/>
  <c r="C4" i="8" s="1"/>
  <c r="J29" i="7"/>
  <c r="K29" i="7" s="1"/>
  <c r="J40" i="7"/>
  <c r="K40" i="7" s="1"/>
  <c r="AO53" i="7"/>
  <c r="AO74" i="7"/>
  <c r="J27" i="7"/>
  <c r="K27" i="7" s="1"/>
  <c r="J32" i="7"/>
  <c r="K32" i="7" s="1"/>
  <c r="J38" i="7"/>
  <c r="K38" i="7" s="1"/>
  <c r="AO69" i="7"/>
  <c r="J34" i="7"/>
  <c r="K34" i="7" s="1"/>
  <c r="J41" i="7"/>
  <c r="K41" i="7" s="1"/>
  <c r="J28" i="7"/>
  <c r="K28" i="7" s="1"/>
  <c r="J35" i="7"/>
  <c r="K35" i="7" s="1"/>
  <c r="Q7" i="7"/>
  <c r="R7" i="7" s="1"/>
  <c r="Q26" i="7"/>
  <c r="R26" i="7" s="1"/>
  <c r="U7" i="7"/>
  <c r="V7" i="7" s="1"/>
  <c r="U10" i="7"/>
  <c r="V10" i="7" s="1"/>
  <c r="Q10" i="7"/>
  <c r="R10" i="7" s="1"/>
  <c r="Q29" i="7"/>
  <c r="R29" i="7" s="1"/>
  <c r="Q27" i="7"/>
  <c r="R27" i="7" s="1"/>
  <c r="U8" i="7"/>
  <c r="V8" i="7" s="1"/>
  <c r="Q8" i="7"/>
  <c r="R8" i="7" s="1"/>
  <c r="Q19" i="7"/>
  <c r="R19" i="7" s="1"/>
  <c r="U19" i="7"/>
  <c r="V19" i="7" s="1"/>
  <c r="K23" i="7"/>
  <c r="Q37" i="7"/>
  <c r="R37" i="7" s="1"/>
  <c r="Q18" i="7"/>
  <c r="R18" i="7" s="1"/>
  <c r="Q25" i="7"/>
  <c r="R25" i="7" s="1"/>
  <c r="V6" i="7"/>
  <c r="X25" i="7" s="1"/>
  <c r="Y25" i="7" s="1"/>
  <c r="U18" i="7"/>
  <c r="V18" i="7" s="1"/>
  <c r="Q6" i="7"/>
  <c r="R6" i="7" s="1"/>
  <c r="Q9" i="7"/>
  <c r="R9" i="7" s="1"/>
  <c r="V9" i="7"/>
  <c r="X28" i="7" s="1"/>
  <c r="Y28" i="7" s="1"/>
  <c r="U14" i="7"/>
  <c r="V14" i="7" s="1"/>
  <c r="X33" i="7" s="1"/>
  <c r="Y33" i="7" s="1"/>
  <c r="Q34" i="7"/>
  <c r="R34" i="7" s="1"/>
  <c r="U15" i="7"/>
  <c r="V15" i="7" s="1"/>
  <c r="Q41" i="7"/>
  <c r="R41" i="7" s="1"/>
  <c r="U22" i="7"/>
  <c r="V22" i="7" s="1"/>
  <c r="U12" i="7"/>
  <c r="V12" i="7" s="1"/>
  <c r="Q15" i="7"/>
  <c r="R15" i="7" s="1"/>
  <c r="Q22" i="7"/>
  <c r="R22" i="7" s="1"/>
  <c r="Y72" i="7"/>
  <c r="AM72" i="7"/>
  <c r="R72" i="7"/>
  <c r="AF72" i="7"/>
  <c r="Q32" i="7"/>
  <c r="R32" i="7" s="1"/>
  <c r="Q100" i="7"/>
  <c r="Q28" i="7"/>
  <c r="R28" i="7" s="1"/>
  <c r="Q31" i="7"/>
  <c r="R31" i="7" s="1"/>
  <c r="D5" i="8" s="1"/>
  <c r="Q33" i="7"/>
  <c r="R33" i="7" s="1"/>
  <c r="Q35" i="7"/>
  <c r="R35" i="7" s="1"/>
  <c r="Q38" i="7"/>
  <c r="R38" i="7" s="1"/>
  <c r="Q40" i="7"/>
  <c r="R40" i="7" s="1"/>
  <c r="B68" i="6"/>
  <c r="C68" i="6"/>
  <c r="B89" i="6"/>
  <c r="B90" i="6"/>
  <c r="B91" i="6"/>
  <c r="B92" i="6"/>
  <c r="C42" i="6"/>
  <c r="C44" i="6"/>
  <c r="C45" i="6"/>
  <c r="C46" i="6"/>
  <c r="C47" i="6"/>
  <c r="C48" i="6"/>
  <c r="C39" i="6"/>
  <c r="C40" i="6"/>
  <c r="C35" i="6"/>
  <c r="C37" i="6"/>
  <c r="C32" i="6"/>
  <c r="C30" i="6"/>
  <c r="C17" i="6"/>
  <c r="C23" i="6"/>
  <c r="C11" i="6"/>
  <c r="C3" i="6"/>
  <c r="C4" i="6"/>
  <c r="C5" i="6"/>
  <c r="K2" i="6"/>
  <c r="L2" i="6"/>
  <c r="M2" i="6"/>
  <c r="K3" i="6"/>
  <c r="L3" i="6"/>
  <c r="M3" i="6"/>
  <c r="K4" i="6"/>
  <c r="L4" i="6"/>
  <c r="M4" i="6"/>
  <c r="K5" i="6"/>
  <c r="L5" i="6"/>
  <c r="M5" i="6"/>
  <c r="K10" i="6"/>
  <c r="L10" i="6"/>
  <c r="M10" i="6"/>
  <c r="K12" i="6"/>
  <c r="L12" i="6"/>
  <c r="K13" i="6"/>
  <c r="L13" i="6"/>
  <c r="K14" i="6"/>
  <c r="L14" i="6"/>
  <c r="K15" i="6"/>
  <c r="L15" i="6"/>
  <c r="K16" i="6"/>
  <c r="L16" i="6"/>
  <c r="K18" i="6"/>
  <c r="L18" i="6"/>
  <c r="K19" i="6"/>
  <c r="L19" i="6"/>
  <c r="K20" i="6"/>
  <c r="L20" i="6"/>
  <c r="K21" i="6"/>
  <c r="L21" i="6"/>
  <c r="K22" i="6"/>
  <c r="L22" i="6"/>
  <c r="K24" i="6"/>
  <c r="L24" i="6"/>
  <c r="K25" i="6"/>
  <c r="L25" i="6"/>
  <c r="K26" i="6"/>
  <c r="L26" i="6"/>
  <c r="K27" i="6"/>
  <c r="L27" i="6"/>
  <c r="K28" i="6"/>
  <c r="L28" i="6"/>
  <c r="K29" i="6"/>
  <c r="L29" i="6"/>
  <c r="M29" i="6"/>
  <c r="K31" i="6"/>
  <c r="L31" i="6"/>
  <c r="M31" i="6"/>
  <c r="K34" i="6"/>
  <c r="L34" i="6"/>
  <c r="M34" i="6"/>
  <c r="K35" i="6"/>
  <c r="L35" i="6"/>
  <c r="M35" i="6"/>
  <c r="K37" i="6"/>
  <c r="L37" i="6"/>
  <c r="M37" i="6"/>
  <c r="K38" i="6"/>
  <c r="L38" i="6"/>
  <c r="M38" i="6"/>
  <c r="K39" i="6"/>
  <c r="L39" i="6"/>
  <c r="M39" i="6"/>
  <c r="K40" i="6"/>
  <c r="L40" i="6"/>
  <c r="M40" i="6"/>
  <c r="K41" i="6"/>
  <c r="L41" i="6"/>
  <c r="M41" i="6"/>
  <c r="K42" i="6"/>
  <c r="L42" i="6"/>
  <c r="M42" i="6"/>
  <c r="K44" i="6"/>
  <c r="L44" i="6"/>
  <c r="M44" i="6"/>
  <c r="K45" i="6"/>
  <c r="L45" i="6"/>
  <c r="M45" i="6"/>
  <c r="K46" i="6"/>
  <c r="L46" i="6"/>
  <c r="M46" i="6"/>
  <c r="K47" i="6"/>
  <c r="L47" i="6"/>
  <c r="M47" i="6"/>
  <c r="K48" i="6"/>
  <c r="L48" i="6"/>
  <c r="M48" i="6"/>
  <c r="K58" i="6"/>
  <c r="L58" i="6"/>
  <c r="M58" i="6"/>
  <c r="K59" i="6"/>
  <c r="L59" i="6"/>
  <c r="M59" i="6"/>
  <c r="K60" i="6"/>
  <c r="L60" i="6"/>
  <c r="M60" i="6"/>
  <c r="K61" i="6"/>
  <c r="L61" i="6"/>
  <c r="M61" i="6"/>
  <c r="K63" i="6"/>
  <c r="L63" i="6"/>
  <c r="M63" i="6"/>
  <c r="K64" i="6"/>
  <c r="L64" i="6"/>
  <c r="M64" i="6"/>
  <c r="K33" i="6"/>
  <c r="L33" i="6"/>
  <c r="M33" i="6"/>
  <c r="K65" i="6"/>
  <c r="L65" i="6"/>
  <c r="M65" i="6"/>
  <c r="N1" i="6"/>
  <c r="O1" i="6"/>
  <c r="P1" i="6"/>
  <c r="Q1" i="6"/>
  <c r="R1" i="6"/>
  <c r="S1" i="6"/>
  <c r="T1" i="6"/>
  <c r="U1" i="6"/>
  <c r="V1" i="6"/>
  <c r="W1" i="6"/>
  <c r="X1" i="6"/>
  <c r="Y1" i="6"/>
  <c r="Z1" i="6"/>
  <c r="AA1" i="6"/>
  <c r="AB1" i="6"/>
  <c r="AC1" i="6"/>
  <c r="AD1" i="6"/>
  <c r="AE1" i="6"/>
  <c r="AF1" i="6"/>
  <c r="AG1" i="6"/>
  <c r="AH1" i="6"/>
  <c r="AI1" i="6"/>
  <c r="AJ1" i="6"/>
  <c r="AK1" i="6"/>
  <c r="AL1" i="6"/>
  <c r="N2" i="6"/>
  <c r="O2" i="6"/>
  <c r="P2" i="6"/>
  <c r="Q2" i="6"/>
  <c r="R2" i="6"/>
  <c r="S2" i="6"/>
  <c r="T2" i="6"/>
  <c r="U2" i="6"/>
  <c r="V2" i="6"/>
  <c r="W2" i="6"/>
  <c r="X2" i="6"/>
  <c r="Y2" i="6"/>
  <c r="Z2" i="6"/>
  <c r="AA2" i="6"/>
  <c r="AB2" i="6"/>
  <c r="AC2" i="6"/>
  <c r="AD2" i="6"/>
  <c r="AE2" i="6"/>
  <c r="AF2" i="6"/>
  <c r="AG2" i="6"/>
  <c r="AH2" i="6"/>
  <c r="AI2" i="6"/>
  <c r="AJ2" i="6"/>
  <c r="AK2" i="6"/>
  <c r="AL2" i="6"/>
  <c r="N3" i="6"/>
  <c r="O3" i="6"/>
  <c r="P3" i="6"/>
  <c r="Q3" i="6"/>
  <c r="R3" i="6"/>
  <c r="S3" i="6"/>
  <c r="T3" i="6"/>
  <c r="U3" i="6"/>
  <c r="V3" i="6"/>
  <c r="W3" i="6"/>
  <c r="X3" i="6"/>
  <c r="Y3" i="6"/>
  <c r="Z3" i="6"/>
  <c r="AA3" i="6"/>
  <c r="AB3" i="6"/>
  <c r="AC3" i="6"/>
  <c r="AD3" i="6"/>
  <c r="AE3" i="6"/>
  <c r="AF3" i="6"/>
  <c r="AG3" i="6"/>
  <c r="AH3" i="6"/>
  <c r="AI3" i="6"/>
  <c r="AJ3" i="6"/>
  <c r="AK3" i="6"/>
  <c r="N4" i="6"/>
  <c r="O4" i="6"/>
  <c r="P4" i="6"/>
  <c r="Q4" i="6"/>
  <c r="R4" i="6"/>
  <c r="S4" i="6"/>
  <c r="T4" i="6"/>
  <c r="U4" i="6"/>
  <c r="V4" i="6"/>
  <c r="W4" i="6"/>
  <c r="X4" i="6"/>
  <c r="Y4" i="6"/>
  <c r="Z4" i="6"/>
  <c r="AA4" i="6"/>
  <c r="AB4" i="6"/>
  <c r="AC4" i="6"/>
  <c r="AD4" i="6"/>
  <c r="AE4" i="6"/>
  <c r="AF4" i="6"/>
  <c r="AG4" i="6"/>
  <c r="AH4" i="6"/>
  <c r="AI4" i="6"/>
  <c r="AJ4" i="6"/>
  <c r="AK4" i="6"/>
  <c r="AL4" i="6"/>
  <c r="N5" i="6"/>
  <c r="O5" i="6"/>
  <c r="P5" i="6"/>
  <c r="Q5" i="6"/>
  <c r="R5" i="6"/>
  <c r="S5" i="6"/>
  <c r="T5" i="6"/>
  <c r="U5" i="6"/>
  <c r="V5" i="6"/>
  <c r="W5" i="6"/>
  <c r="X5" i="6"/>
  <c r="Y5" i="6"/>
  <c r="Z5" i="6"/>
  <c r="AA5" i="6"/>
  <c r="AB5" i="6"/>
  <c r="AC5" i="6"/>
  <c r="AD5" i="6"/>
  <c r="AE5" i="6"/>
  <c r="AF5" i="6"/>
  <c r="AG5" i="6"/>
  <c r="AH5" i="6"/>
  <c r="AI5" i="6"/>
  <c r="AJ5" i="6"/>
  <c r="AK5" i="6"/>
  <c r="AL5" i="6"/>
  <c r="N10" i="6"/>
  <c r="O10" i="6"/>
  <c r="R10" i="6"/>
  <c r="S10" i="6"/>
  <c r="T10" i="6"/>
  <c r="U10" i="6"/>
  <c r="V10" i="6"/>
  <c r="X10" i="6"/>
  <c r="Y10" i="6"/>
  <c r="Z10" i="6"/>
  <c r="AA10" i="6"/>
  <c r="AB10" i="6"/>
  <c r="AF10" i="6"/>
  <c r="AG10" i="6"/>
  <c r="AH10" i="6"/>
  <c r="AI10" i="6"/>
  <c r="AJ10" i="6"/>
  <c r="R12" i="6"/>
  <c r="S12" i="6"/>
  <c r="X12" i="6"/>
  <c r="Y12" i="6"/>
  <c r="Z12" i="6"/>
  <c r="AF12" i="6"/>
  <c r="AG12" i="6"/>
  <c r="R13" i="6"/>
  <c r="S13" i="6"/>
  <c r="X13" i="6"/>
  <c r="Y13" i="6"/>
  <c r="Z13" i="6"/>
  <c r="AF13" i="6"/>
  <c r="AG13" i="6"/>
  <c r="R14" i="6"/>
  <c r="S14" i="6"/>
  <c r="X14" i="6"/>
  <c r="Y14" i="6"/>
  <c r="Z14" i="6"/>
  <c r="AF14" i="6"/>
  <c r="AG14" i="6"/>
  <c r="R15" i="6"/>
  <c r="S15" i="6"/>
  <c r="X15" i="6"/>
  <c r="Y15" i="6"/>
  <c r="Z15" i="6"/>
  <c r="AF15" i="6"/>
  <c r="AG15" i="6"/>
  <c r="R16" i="6"/>
  <c r="S16" i="6"/>
  <c r="X16" i="6"/>
  <c r="Y16" i="6"/>
  <c r="Z16" i="6"/>
  <c r="AF16" i="6"/>
  <c r="AG16" i="6"/>
  <c r="R18" i="6"/>
  <c r="S18" i="6"/>
  <c r="X18" i="6"/>
  <c r="Y18" i="6"/>
  <c r="Z18" i="6"/>
  <c r="AF18" i="6"/>
  <c r="AG18" i="6"/>
  <c r="R19" i="6"/>
  <c r="S19" i="6"/>
  <c r="X19" i="6"/>
  <c r="Y19" i="6"/>
  <c r="Z19" i="6"/>
  <c r="AF19" i="6"/>
  <c r="AG19" i="6"/>
  <c r="R20" i="6"/>
  <c r="S20" i="6"/>
  <c r="X20" i="6"/>
  <c r="Y20" i="6"/>
  <c r="Z20" i="6"/>
  <c r="AF20" i="6"/>
  <c r="AG20" i="6"/>
  <c r="R21" i="6"/>
  <c r="S21" i="6"/>
  <c r="X21" i="6"/>
  <c r="Y21" i="6"/>
  <c r="Z21" i="6"/>
  <c r="AF21" i="6"/>
  <c r="AG21" i="6"/>
  <c r="R22" i="6"/>
  <c r="S22" i="6"/>
  <c r="X22" i="6"/>
  <c r="Y22" i="6"/>
  <c r="Z22" i="6"/>
  <c r="AF22" i="6"/>
  <c r="AG22" i="6"/>
  <c r="R24" i="6"/>
  <c r="S24" i="6"/>
  <c r="X24" i="6"/>
  <c r="Y24" i="6"/>
  <c r="Z24" i="6"/>
  <c r="AF24" i="6"/>
  <c r="AG24" i="6"/>
  <c r="R25" i="6"/>
  <c r="S25" i="6"/>
  <c r="X25" i="6"/>
  <c r="Y25" i="6"/>
  <c r="Z25" i="6"/>
  <c r="AF25" i="6"/>
  <c r="AG25" i="6"/>
  <c r="R26" i="6"/>
  <c r="S26" i="6"/>
  <c r="X26" i="6"/>
  <c r="Y26" i="6"/>
  <c r="Z26" i="6"/>
  <c r="AF26" i="6"/>
  <c r="AG26" i="6"/>
  <c r="R27" i="6"/>
  <c r="S27" i="6"/>
  <c r="X27" i="6"/>
  <c r="Y27" i="6"/>
  <c r="Z27" i="6"/>
  <c r="AF27" i="6"/>
  <c r="AG27" i="6"/>
  <c r="R28" i="6"/>
  <c r="S28" i="6"/>
  <c r="X28" i="6"/>
  <c r="Y28" i="6"/>
  <c r="Z28" i="6"/>
  <c r="AF28" i="6"/>
  <c r="AG28" i="6"/>
  <c r="N29" i="6"/>
  <c r="O29" i="6"/>
  <c r="R29" i="6"/>
  <c r="S29" i="6"/>
  <c r="T29" i="6"/>
  <c r="U29" i="6"/>
  <c r="V29" i="6"/>
  <c r="X29" i="6"/>
  <c r="Y29" i="6"/>
  <c r="Z29" i="6"/>
  <c r="AA29" i="6"/>
  <c r="AB29" i="6"/>
  <c r="AF29" i="6"/>
  <c r="AG29" i="6"/>
  <c r="AH29" i="6"/>
  <c r="AI29" i="6"/>
  <c r="AJ29" i="6"/>
  <c r="N31" i="6"/>
  <c r="O31" i="6"/>
  <c r="R31" i="6"/>
  <c r="S31" i="6"/>
  <c r="T31" i="6"/>
  <c r="U31" i="6"/>
  <c r="V31" i="6"/>
  <c r="X31" i="6"/>
  <c r="Y31" i="6"/>
  <c r="Z31" i="6"/>
  <c r="AA31" i="6"/>
  <c r="AB31" i="6"/>
  <c r="AF31" i="6"/>
  <c r="AG31" i="6"/>
  <c r="AH31" i="6"/>
  <c r="AI31" i="6"/>
  <c r="AJ31" i="6"/>
  <c r="N34" i="6"/>
  <c r="O34" i="6"/>
  <c r="R34" i="6"/>
  <c r="S34" i="6"/>
  <c r="T34" i="6"/>
  <c r="U34" i="6"/>
  <c r="V34" i="6"/>
  <c r="X34" i="6"/>
  <c r="Y34" i="6"/>
  <c r="Z34" i="6"/>
  <c r="AA34" i="6"/>
  <c r="AB34" i="6"/>
  <c r="AF34" i="6"/>
  <c r="AG34" i="6"/>
  <c r="AH34" i="6"/>
  <c r="AI34" i="6"/>
  <c r="AJ34" i="6"/>
  <c r="N35" i="6"/>
  <c r="O35" i="6"/>
  <c r="P35" i="6"/>
  <c r="R35" i="6"/>
  <c r="S35" i="6"/>
  <c r="T35" i="6"/>
  <c r="U35" i="6"/>
  <c r="V35" i="6"/>
  <c r="W35" i="6"/>
  <c r="X35" i="6"/>
  <c r="Y35" i="6"/>
  <c r="Z35" i="6"/>
  <c r="AA35" i="6"/>
  <c r="AB35" i="6"/>
  <c r="AD35" i="6"/>
  <c r="AF35" i="6"/>
  <c r="AG35" i="6"/>
  <c r="AH35" i="6"/>
  <c r="AI35" i="6"/>
  <c r="AJ35" i="6"/>
  <c r="AK35" i="6"/>
  <c r="N37" i="6"/>
  <c r="O37" i="6"/>
  <c r="P37" i="6"/>
  <c r="R37" i="6"/>
  <c r="S37" i="6"/>
  <c r="T37" i="6"/>
  <c r="U37" i="6"/>
  <c r="V37" i="6"/>
  <c r="W37" i="6"/>
  <c r="X37" i="6"/>
  <c r="Y37" i="6"/>
  <c r="Z37" i="6"/>
  <c r="AA37" i="6"/>
  <c r="AB37" i="6"/>
  <c r="AD37" i="6"/>
  <c r="AF37" i="6"/>
  <c r="AG37" i="6"/>
  <c r="AH37" i="6"/>
  <c r="AI37" i="6"/>
  <c r="AJ37" i="6"/>
  <c r="AK37" i="6"/>
  <c r="N38" i="6"/>
  <c r="O38" i="6"/>
  <c r="R38" i="6"/>
  <c r="S38" i="6"/>
  <c r="T38" i="6"/>
  <c r="U38" i="6"/>
  <c r="V38" i="6"/>
  <c r="X38" i="6"/>
  <c r="Y38" i="6"/>
  <c r="Z38" i="6"/>
  <c r="AA38" i="6"/>
  <c r="AB38" i="6"/>
  <c r="AF38" i="6"/>
  <c r="AG38" i="6"/>
  <c r="AH38" i="6"/>
  <c r="AI38" i="6"/>
  <c r="AJ38" i="6"/>
  <c r="N39" i="6"/>
  <c r="O39" i="6"/>
  <c r="P39" i="6"/>
  <c r="R39" i="6"/>
  <c r="S39" i="6"/>
  <c r="T39" i="6"/>
  <c r="U39" i="6"/>
  <c r="V39" i="6"/>
  <c r="W39" i="6"/>
  <c r="X39" i="6"/>
  <c r="Y39" i="6"/>
  <c r="Z39" i="6"/>
  <c r="AA39" i="6"/>
  <c r="AB39" i="6"/>
  <c r="AD39" i="6"/>
  <c r="AF39" i="6"/>
  <c r="AG39" i="6"/>
  <c r="AH39" i="6"/>
  <c r="AI39" i="6"/>
  <c r="AJ39" i="6"/>
  <c r="AK39" i="6"/>
  <c r="N40" i="6"/>
  <c r="O40" i="6"/>
  <c r="P40" i="6"/>
  <c r="R40" i="6"/>
  <c r="S40" i="6"/>
  <c r="T40" i="6"/>
  <c r="U40" i="6"/>
  <c r="V40" i="6"/>
  <c r="W40" i="6"/>
  <c r="X40" i="6"/>
  <c r="Y40" i="6"/>
  <c r="Z40" i="6"/>
  <c r="AA40" i="6"/>
  <c r="AB40" i="6"/>
  <c r="AD40" i="6"/>
  <c r="AF40" i="6"/>
  <c r="AG40" i="6"/>
  <c r="AH40" i="6"/>
  <c r="AI40" i="6"/>
  <c r="AJ40" i="6"/>
  <c r="AK40" i="6"/>
  <c r="N41" i="6"/>
  <c r="O41" i="6"/>
  <c r="R41" i="6"/>
  <c r="S41" i="6"/>
  <c r="T41" i="6"/>
  <c r="U41" i="6"/>
  <c r="V41" i="6"/>
  <c r="X41" i="6"/>
  <c r="Y41" i="6"/>
  <c r="Z41" i="6"/>
  <c r="AA41" i="6"/>
  <c r="AB41" i="6"/>
  <c r="AF41" i="6"/>
  <c r="AG41" i="6"/>
  <c r="AH41" i="6"/>
  <c r="AI41" i="6"/>
  <c r="AJ41" i="6"/>
  <c r="N42" i="6"/>
  <c r="O42" i="6"/>
  <c r="P42" i="6"/>
  <c r="R42" i="6"/>
  <c r="S42" i="6"/>
  <c r="T42" i="6"/>
  <c r="U42" i="6"/>
  <c r="V42" i="6"/>
  <c r="W42" i="6"/>
  <c r="X42" i="6"/>
  <c r="Y42" i="6"/>
  <c r="Z42" i="6"/>
  <c r="AA42" i="6"/>
  <c r="AB42" i="6"/>
  <c r="AD42" i="6"/>
  <c r="AF42" i="6"/>
  <c r="AG42" i="6"/>
  <c r="AH42" i="6"/>
  <c r="AI42" i="6"/>
  <c r="AJ42" i="6"/>
  <c r="AK42" i="6"/>
  <c r="N44" i="6"/>
  <c r="O44" i="6"/>
  <c r="P44" i="6"/>
  <c r="R44" i="6"/>
  <c r="S44" i="6"/>
  <c r="T44" i="6"/>
  <c r="U44" i="6"/>
  <c r="V44" i="6"/>
  <c r="W44" i="6"/>
  <c r="X44" i="6"/>
  <c r="Y44" i="6"/>
  <c r="Z44" i="6"/>
  <c r="AA44" i="6"/>
  <c r="AB44" i="6"/>
  <c r="AD44" i="6"/>
  <c r="AF44" i="6"/>
  <c r="AG44" i="6"/>
  <c r="AH44" i="6"/>
  <c r="AI44" i="6"/>
  <c r="AJ44" i="6"/>
  <c r="AK44" i="6"/>
  <c r="N45" i="6"/>
  <c r="O45" i="6"/>
  <c r="P45" i="6"/>
  <c r="R45" i="6"/>
  <c r="S45" i="6"/>
  <c r="T45" i="6"/>
  <c r="U45" i="6"/>
  <c r="V45" i="6"/>
  <c r="W45" i="6"/>
  <c r="X45" i="6"/>
  <c r="Y45" i="6"/>
  <c r="Z45" i="6"/>
  <c r="AA45" i="6"/>
  <c r="AB45" i="6"/>
  <c r="AD45" i="6"/>
  <c r="AF45" i="6"/>
  <c r="AG45" i="6"/>
  <c r="AH45" i="6"/>
  <c r="AI45" i="6"/>
  <c r="AJ45" i="6"/>
  <c r="AK45" i="6"/>
  <c r="N46" i="6"/>
  <c r="O46" i="6"/>
  <c r="P46" i="6"/>
  <c r="R46" i="6"/>
  <c r="S46" i="6"/>
  <c r="T46" i="6"/>
  <c r="U46" i="6"/>
  <c r="V46" i="6"/>
  <c r="W46" i="6"/>
  <c r="X46" i="6"/>
  <c r="Y46" i="6"/>
  <c r="Z46" i="6"/>
  <c r="AA46" i="6"/>
  <c r="AB46" i="6"/>
  <c r="AD46" i="6"/>
  <c r="AF46" i="6"/>
  <c r="AG46" i="6"/>
  <c r="AH46" i="6"/>
  <c r="AI46" i="6"/>
  <c r="AJ46" i="6"/>
  <c r="AK46" i="6"/>
  <c r="N47" i="6"/>
  <c r="O47" i="6"/>
  <c r="P47" i="6"/>
  <c r="R47" i="6"/>
  <c r="S47" i="6"/>
  <c r="T47" i="6"/>
  <c r="U47" i="6"/>
  <c r="V47" i="6"/>
  <c r="W47" i="6"/>
  <c r="X47" i="6"/>
  <c r="Y47" i="6"/>
  <c r="Z47" i="6"/>
  <c r="AA47" i="6"/>
  <c r="AB47" i="6"/>
  <c r="AD47" i="6"/>
  <c r="AF47" i="6"/>
  <c r="AG47" i="6"/>
  <c r="AH47" i="6"/>
  <c r="AI47" i="6"/>
  <c r="AJ47" i="6"/>
  <c r="AK47" i="6"/>
  <c r="N48" i="6"/>
  <c r="O48" i="6"/>
  <c r="P48" i="6"/>
  <c r="R48" i="6"/>
  <c r="S48" i="6"/>
  <c r="T48" i="6"/>
  <c r="U48" i="6"/>
  <c r="V48" i="6"/>
  <c r="W48" i="6"/>
  <c r="X48" i="6"/>
  <c r="Y48" i="6"/>
  <c r="Z48" i="6"/>
  <c r="AA48" i="6"/>
  <c r="AB48" i="6"/>
  <c r="AD48" i="6"/>
  <c r="AF48" i="6"/>
  <c r="AG48" i="6"/>
  <c r="AH48" i="6"/>
  <c r="AI48" i="6"/>
  <c r="AJ48" i="6"/>
  <c r="AK48" i="6"/>
  <c r="N58" i="6"/>
  <c r="O58" i="6"/>
  <c r="R58" i="6"/>
  <c r="S58" i="6"/>
  <c r="T58" i="6"/>
  <c r="U58" i="6"/>
  <c r="V58" i="6"/>
  <c r="X58" i="6"/>
  <c r="Y58" i="6"/>
  <c r="Z58" i="6"/>
  <c r="AA58" i="6"/>
  <c r="AB58" i="6"/>
  <c r="AF58" i="6"/>
  <c r="AG58" i="6"/>
  <c r="AH58" i="6"/>
  <c r="AI58" i="6"/>
  <c r="AJ58" i="6"/>
  <c r="N59" i="6"/>
  <c r="O59" i="6"/>
  <c r="P59" i="6"/>
  <c r="R59" i="6"/>
  <c r="S59" i="6"/>
  <c r="T59" i="6"/>
  <c r="U59" i="6"/>
  <c r="V59" i="6"/>
  <c r="W59" i="6"/>
  <c r="X59" i="6"/>
  <c r="Y59" i="6"/>
  <c r="Z59" i="6"/>
  <c r="AA59" i="6"/>
  <c r="AB59" i="6"/>
  <c r="AD59" i="6"/>
  <c r="AF59" i="6"/>
  <c r="AG59" i="6"/>
  <c r="AH59" i="6"/>
  <c r="AI59" i="6"/>
  <c r="AJ59" i="6"/>
  <c r="AK59" i="6"/>
  <c r="N60" i="6"/>
  <c r="O60" i="6"/>
  <c r="R60" i="6"/>
  <c r="S60" i="6"/>
  <c r="T60" i="6"/>
  <c r="U60" i="6"/>
  <c r="V60" i="6"/>
  <c r="X60" i="6"/>
  <c r="Y60" i="6"/>
  <c r="Z60" i="6"/>
  <c r="AA60" i="6"/>
  <c r="AB60" i="6"/>
  <c r="AF60" i="6"/>
  <c r="AG60" i="6"/>
  <c r="AH60" i="6"/>
  <c r="AI60" i="6"/>
  <c r="AJ60" i="6"/>
  <c r="N61" i="6"/>
  <c r="O61" i="6"/>
  <c r="R61" i="6"/>
  <c r="S61" i="6"/>
  <c r="T61" i="6"/>
  <c r="U61" i="6"/>
  <c r="V61" i="6"/>
  <c r="X61" i="6"/>
  <c r="Y61" i="6"/>
  <c r="Z61" i="6"/>
  <c r="AA61" i="6"/>
  <c r="AB61" i="6"/>
  <c r="AF61" i="6"/>
  <c r="AG61" i="6"/>
  <c r="AH61" i="6"/>
  <c r="AI61" i="6"/>
  <c r="AJ61" i="6"/>
  <c r="N63" i="6"/>
  <c r="O63" i="6"/>
  <c r="R63" i="6"/>
  <c r="S63" i="6"/>
  <c r="T63" i="6"/>
  <c r="U63" i="6"/>
  <c r="V63" i="6"/>
  <c r="X63" i="6"/>
  <c r="Y63" i="6"/>
  <c r="Z63" i="6"/>
  <c r="AA63" i="6"/>
  <c r="AB63" i="6"/>
  <c r="AF63" i="6"/>
  <c r="AG63" i="6"/>
  <c r="AH63" i="6"/>
  <c r="AI63" i="6"/>
  <c r="AJ63" i="6"/>
  <c r="N64" i="6"/>
  <c r="O64" i="6"/>
  <c r="R64" i="6"/>
  <c r="S64" i="6"/>
  <c r="T64" i="6"/>
  <c r="U64" i="6"/>
  <c r="V64" i="6"/>
  <c r="X64" i="6"/>
  <c r="Y64" i="6"/>
  <c r="Z64" i="6"/>
  <c r="AA64" i="6"/>
  <c r="AB64" i="6"/>
  <c r="AF64" i="6"/>
  <c r="AG64" i="6"/>
  <c r="AH64" i="6"/>
  <c r="AI64" i="6"/>
  <c r="AJ64" i="6"/>
  <c r="N33" i="6"/>
  <c r="O33" i="6"/>
  <c r="R33" i="6"/>
  <c r="S33" i="6"/>
  <c r="T33" i="6"/>
  <c r="U33" i="6"/>
  <c r="V33" i="6"/>
  <c r="X33" i="6"/>
  <c r="Y33" i="6"/>
  <c r="Z33" i="6"/>
  <c r="AA33" i="6"/>
  <c r="AB33" i="6"/>
  <c r="AF33" i="6"/>
  <c r="AG33" i="6"/>
  <c r="AH33" i="6"/>
  <c r="AI33" i="6"/>
  <c r="AJ33" i="6"/>
  <c r="N65" i="6"/>
  <c r="O65" i="6"/>
  <c r="P65" i="6"/>
  <c r="R65" i="6"/>
  <c r="S65" i="6"/>
  <c r="T65" i="6"/>
  <c r="U65" i="6"/>
  <c r="V65" i="6"/>
  <c r="W65" i="6"/>
  <c r="X65" i="6"/>
  <c r="Y65" i="6"/>
  <c r="Z65" i="6"/>
  <c r="AA65" i="6"/>
  <c r="AB65" i="6"/>
  <c r="AD65" i="6"/>
  <c r="AF65" i="6"/>
  <c r="AG65" i="6"/>
  <c r="AH65" i="6"/>
  <c r="AI65" i="6"/>
  <c r="AJ65" i="6"/>
  <c r="AK65" i="6"/>
  <c r="N66" i="6"/>
  <c r="R66" i="6"/>
  <c r="S66" i="6"/>
  <c r="T66" i="6"/>
  <c r="U66" i="6"/>
  <c r="X66" i="6"/>
  <c r="Y66" i="6"/>
  <c r="Z66" i="6"/>
  <c r="AA66" i="6"/>
  <c r="AB66" i="6"/>
  <c r="AF66" i="6"/>
  <c r="AG66" i="6"/>
  <c r="AH66" i="6"/>
  <c r="AI66" i="6"/>
  <c r="AJ66" i="6"/>
  <c r="AM1" i="6"/>
  <c r="AM2" i="6"/>
  <c r="AM4" i="6"/>
  <c r="AM5" i="6"/>
  <c r="K67" i="6"/>
  <c r="L67" i="6"/>
  <c r="M67" i="6"/>
  <c r="N67" i="6"/>
  <c r="O67" i="6"/>
  <c r="R67" i="6"/>
  <c r="S67" i="6"/>
  <c r="T67" i="6"/>
  <c r="U67" i="6"/>
  <c r="V67" i="6"/>
  <c r="X67" i="6"/>
  <c r="Y67" i="6"/>
  <c r="Z67" i="6"/>
  <c r="AA67" i="6"/>
  <c r="AB67" i="6"/>
  <c r="AF67" i="6"/>
  <c r="AG67" i="6"/>
  <c r="AH67" i="6"/>
  <c r="AI67" i="6"/>
  <c r="AJ67" i="6"/>
  <c r="K68" i="6"/>
  <c r="L68" i="6"/>
  <c r="M68" i="6"/>
  <c r="N68" i="6"/>
  <c r="P68" i="6"/>
  <c r="R68" i="6"/>
  <c r="S68" i="6"/>
  <c r="T68" i="6"/>
  <c r="U68" i="6"/>
  <c r="W68" i="6"/>
  <c r="X68" i="6"/>
  <c r="Y68" i="6"/>
  <c r="Z68" i="6"/>
  <c r="AA68" i="6"/>
  <c r="AB68" i="6"/>
  <c r="AD68" i="6"/>
  <c r="AF68" i="6"/>
  <c r="AG68" i="6"/>
  <c r="AH68" i="6"/>
  <c r="AI68" i="6"/>
  <c r="AK68" i="6"/>
  <c r="K93" i="6"/>
  <c r="L93" i="6"/>
  <c r="M93" i="6"/>
  <c r="N93" i="6"/>
  <c r="R93" i="6"/>
  <c r="S93" i="6"/>
  <c r="T93" i="6"/>
  <c r="U93" i="6"/>
  <c r="X93" i="6"/>
  <c r="Y93" i="6"/>
  <c r="Z93" i="6"/>
  <c r="AA93" i="6"/>
  <c r="AB93" i="6"/>
  <c r="AF93" i="6"/>
  <c r="AG93" i="6"/>
  <c r="AH93" i="6"/>
  <c r="AI93" i="6"/>
  <c r="K95" i="6"/>
  <c r="L95" i="6"/>
  <c r="M95" i="6"/>
  <c r="N95" i="6"/>
  <c r="O95" i="6"/>
  <c r="R95" i="6"/>
  <c r="S95" i="6"/>
  <c r="T95" i="6"/>
  <c r="U95" i="6"/>
  <c r="V95" i="6"/>
  <c r="X95" i="6"/>
  <c r="Y95" i="6"/>
  <c r="Z95" i="6"/>
  <c r="AA95" i="6"/>
  <c r="AB95" i="6"/>
  <c r="AF95" i="6"/>
  <c r="AG95" i="6"/>
  <c r="AH95" i="6"/>
  <c r="AI95" i="6"/>
  <c r="AJ95" i="6"/>
  <c r="K97" i="6"/>
  <c r="L97" i="6"/>
  <c r="M97" i="6"/>
  <c r="N97" i="6"/>
  <c r="O97" i="6"/>
  <c r="P97" i="6"/>
  <c r="R97" i="6"/>
  <c r="S97" i="6"/>
  <c r="T97" i="6"/>
  <c r="U97" i="6"/>
  <c r="V97" i="6"/>
  <c r="W97" i="6"/>
  <c r="X97" i="6"/>
  <c r="Y97" i="6"/>
  <c r="Z97" i="6"/>
  <c r="AA97" i="6"/>
  <c r="AB97" i="6"/>
  <c r="AD97" i="6"/>
  <c r="AF97" i="6"/>
  <c r="AG97" i="6"/>
  <c r="AH97" i="6"/>
  <c r="AI97" i="6"/>
  <c r="AJ97" i="6"/>
  <c r="AK97" i="6"/>
  <c r="AM97" i="6"/>
  <c r="K98" i="6"/>
  <c r="L98" i="6"/>
  <c r="M98" i="6"/>
  <c r="N98" i="6"/>
  <c r="O98" i="6"/>
  <c r="P98" i="6"/>
  <c r="R98" i="6"/>
  <c r="S98" i="6"/>
  <c r="T98" i="6"/>
  <c r="U98" i="6"/>
  <c r="V98" i="6"/>
  <c r="W98" i="6"/>
  <c r="X98" i="6"/>
  <c r="Y98" i="6"/>
  <c r="Z98" i="6"/>
  <c r="AA98" i="6"/>
  <c r="AB98" i="6"/>
  <c r="AD98" i="6"/>
  <c r="AF98" i="6"/>
  <c r="AG98" i="6"/>
  <c r="AH98" i="6"/>
  <c r="AI98" i="6"/>
  <c r="AJ98" i="6"/>
  <c r="AK98" i="6"/>
  <c r="AM98" i="6"/>
  <c r="K99" i="6"/>
  <c r="L99" i="6"/>
  <c r="M99" i="6"/>
  <c r="N99" i="6"/>
  <c r="O99" i="6"/>
  <c r="R99" i="6"/>
  <c r="S99" i="6"/>
  <c r="T99" i="6"/>
  <c r="U99" i="6"/>
  <c r="V99" i="6"/>
  <c r="X99" i="6"/>
  <c r="Y99" i="6"/>
  <c r="Z99" i="6"/>
  <c r="AA99" i="6"/>
  <c r="AB99" i="6"/>
  <c r="AF99" i="6"/>
  <c r="AG99" i="6"/>
  <c r="AH99" i="6"/>
  <c r="AI99" i="6"/>
  <c r="AJ99" i="6"/>
  <c r="K100" i="6"/>
  <c r="L100" i="6"/>
  <c r="M100" i="6"/>
  <c r="N100" i="6"/>
  <c r="O100" i="6"/>
  <c r="R100" i="6"/>
  <c r="S100" i="6"/>
  <c r="T100" i="6"/>
  <c r="U100" i="6"/>
  <c r="V100" i="6"/>
  <c r="X100" i="6"/>
  <c r="Y100" i="6"/>
  <c r="Z100" i="6"/>
  <c r="AA100" i="6"/>
  <c r="AB100" i="6"/>
  <c r="AF100" i="6"/>
  <c r="AG100" i="6"/>
  <c r="AH100" i="6"/>
  <c r="AI100" i="6"/>
  <c r="AJ100" i="6"/>
  <c r="K101" i="6"/>
  <c r="L101" i="6"/>
  <c r="M101" i="6"/>
  <c r="N101" i="6"/>
  <c r="O101" i="6"/>
  <c r="P101" i="6"/>
  <c r="R101" i="6"/>
  <c r="S101" i="6"/>
  <c r="T101" i="6"/>
  <c r="U101" i="6"/>
  <c r="V101" i="6"/>
  <c r="W101" i="6"/>
  <c r="X101" i="6"/>
  <c r="Y101" i="6"/>
  <c r="Z101" i="6"/>
  <c r="AA101" i="6"/>
  <c r="AB101" i="6"/>
  <c r="AD101" i="6"/>
  <c r="AF101" i="6"/>
  <c r="AG101" i="6"/>
  <c r="AH101" i="6"/>
  <c r="AI101" i="6"/>
  <c r="AJ101" i="6"/>
  <c r="AK101" i="6"/>
  <c r="AM101" i="6"/>
  <c r="K102" i="6"/>
  <c r="L102" i="6"/>
  <c r="M102" i="6"/>
  <c r="N102" i="6"/>
  <c r="O102" i="6"/>
  <c r="R102" i="6"/>
  <c r="S102" i="6"/>
  <c r="T102" i="6"/>
  <c r="U102" i="6"/>
  <c r="V102" i="6"/>
  <c r="X102" i="6"/>
  <c r="Y102" i="6"/>
  <c r="Z102" i="6"/>
  <c r="AA102" i="6"/>
  <c r="AB102" i="6"/>
  <c r="AF102" i="6"/>
  <c r="AG102" i="6"/>
  <c r="AH102" i="6"/>
  <c r="AI102" i="6"/>
  <c r="AJ102" i="6"/>
  <c r="K103" i="6"/>
  <c r="L103" i="6"/>
  <c r="M103" i="6"/>
  <c r="N103" i="6"/>
  <c r="O103" i="6"/>
  <c r="R103" i="6"/>
  <c r="S103" i="6"/>
  <c r="T103" i="6"/>
  <c r="U103" i="6"/>
  <c r="V103" i="6"/>
  <c r="X103" i="6"/>
  <c r="Y103" i="6"/>
  <c r="Z103" i="6"/>
  <c r="AA103" i="6"/>
  <c r="AB103" i="6"/>
  <c r="AF103" i="6"/>
  <c r="AG103" i="6"/>
  <c r="AH103" i="6"/>
  <c r="AI103" i="6"/>
  <c r="AJ103" i="6"/>
  <c r="K104" i="6"/>
  <c r="L104" i="6"/>
  <c r="M104" i="6"/>
  <c r="N104" i="6"/>
  <c r="O104" i="6"/>
  <c r="P104" i="6"/>
  <c r="R104" i="6"/>
  <c r="S104" i="6"/>
  <c r="T104" i="6"/>
  <c r="U104" i="6"/>
  <c r="V104" i="6"/>
  <c r="W104" i="6"/>
  <c r="X104" i="6"/>
  <c r="Y104" i="6"/>
  <c r="Z104" i="6"/>
  <c r="AA104" i="6"/>
  <c r="AB104" i="6"/>
  <c r="AD104" i="6"/>
  <c r="AF104" i="6"/>
  <c r="AG104" i="6"/>
  <c r="AH104" i="6"/>
  <c r="AI104" i="6"/>
  <c r="AJ104" i="6"/>
  <c r="AK104" i="6"/>
  <c r="AM104" i="6"/>
  <c r="K105" i="6"/>
  <c r="L105" i="6"/>
  <c r="M105" i="6"/>
  <c r="N105" i="6"/>
  <c r="R105" i="6"/>
  <c r="S105" i="6"/>
  <c r="T105" i="6"/>
  <c r="U105" i="6"/>
  <c r="X105" i="6"/>
  <c r="Y105" i="6"/>
  <c r="Z105" i="6"/>
  <c r="AA105" i="6"/>
  <c r="AB105" i="6"/>
  <c r="AF105" i="6"/>
  <c r="AG105" i="6"/>
  <c r="AH105" i="6"/>
  <c r="AI105" i="6"/>
  <c r="K106" i="6"/>
  <c r="L106" i="6"/>
  <c r="M106" i="6"/>
  <c r="N106" i="6"/>
  <c r="R106" i="6"/>
  <c r="S106" i="6"/>
  <c r="T106" i="6"/>
  <c r="U106" i="6"/>
  <c r="X106" i="6"/>
  <c r="Y106" i="6"/>
  <c r="Z106" i="6"/>
  <c r="AA106" i="6"/>
  <c r="AB106" i="6"/>
  <c r="AF106" i="6"/>
  <c r="AG106" i="6"/>
  <c r="AH106" i="6"/>
  <c r="AI106" i="6"/>
  <c r="K107" i="6"/>
  <c r="L107" i="6"/>
  <c r="M107" i="6"/>
  <c r="N107" i="6"/>
  <c r="O107" i="6"/>
  <c r="P107" i="6"/>
  <c r="R107" i="6"/>
  <c r="S107" i="6"/>
  <c r="T107" i="6"/>
  <c r="U107" i="6"/>
  <c r="V107" i="6"/>
  <c r="W107" i="6"/>
  <c r="X107" i="6"/>
  <c r="Y107" i="6"/>
  <c r="Z107" i="6"/>
  <c r="AA107" i="6"/>
  <c r="AB107" i="6"/>
  <c r="AD107" i="6"/>
  <c r="AF107" i="6"/>
  <c r="AG107" i="6"/>
  <c r="AH107" i="6"/>
  <c r="AI107" i="6"/>
  <c r="AJ107" i="6"/>
  <c r="AK107" i="6"/>
  <c r="AM107" i="6"/>
  <c r="K108" i="6"/>
  <c r="L108" i="6"/>
  <c r="M108" i="6"/>
  <c r="N108" i="6"/>
  <c r="R108" i="6"/>
  <c r="S108" i="6"/>
  <c r="T108" i="6"/>
  <c r="U108" i="6"/>
  <c r="X108" i="6"/>
  <c r="Y108" i="6"/>
  <c r="Z108" i="6"/>
  <c r="AA108" i="6"/>
  <c r="AB108" i="6"/>
  <c r="AF108" i="6"/>
  <c r="AG108" i="6"/>
  <c r="AH108" i="6"/>
  <c r="AI108" i="6"/>
  <c r="K110" i="6"/>
  <c r="L110" i="6"/>
  <c r="M110" i="6"/>
  <c r="N110" i="6"/>
  <c r="O110" i="6"/>
  <c r="R110" i="6"/>
  <c r="S110" i="6"/>
  <c r="T110" i="6"/>
  <c r="U110" i="6"/>
  <c r="V110" i="6"/>
  <c r="X110" i="6"/>
  <c r="Y110" i="6"/>
  <c r="Z110" i="6"/>
  <c r="AA110" i="6"/>
  <c r="AB110" i="6"/>
  <c r="AF110" i="6"/>
  <c r="AG110" i="6"/>
  <c r="AH110" i="6"/>
  <c r="AI110" i="6"/>
  <c r="AJ110" i="6"/>
  <c r="K111" i="6"/>
  <c r="L111" i="6"/>
  <c r="M111" i="6"/>
  <c r="N111" i="6"/>
  <c r="O111" i="6"/>
  <c r="P111" i="6"/>
  <c r="R111" i="6"/>
  <c r="S111" i="6"/>
  <c r="T111" i="6"/>
  <c r="U111" i="6"/>
  <c r="V111" i="6"/>
  <c r="W111" i="6"/>
  <c r="X111" i="6"/>
  <c r="Y111" i="6"/>
  <c r="Z111" i="6"/>
  <c r="AA111" i="6"/>
  <c r="AB111" i="6"/>
  <c r="AD111" i="6"/>
  <c r="AF111" i="6"/>
  <c r="AG111" i="6"/>
  <c r="AH111" i="6"/>
  <c r="AI111" i="6"/>
  <c r="AJ111" i="6"/>
  <c r="AK111" i="6"/>
  <c r="K112" i="6"/>
  <c r="L112" i="6"/>
  <c r="M112" i="6"/>
  <c r="N112" i="6"/>
  <c r="O112" i="6"/>
  <c r="P112" i="6"/>
  <c r="R112" i="6"/>
  <c r="S112" i="6"/>
  <c r="T112" i="6"/>
  <c r="U112" i="6"/>
  <c r="V112" i="6"/>
  <c r="W112" i="6"/>
  <c r="X112" i="6"/>
  <c r="Y112" i="6"/>
  <c r="Z112" i="6"/>
  <c r="AA112" i="6"/>
  <c r="AB112" i="6"/>
  <c r="AD112" i="6"/>
  <c r="AF112" i="6"/>
  <c r="AG112" i="6"/>
  <c r="AH112" i="6"/>
  <c r="AI112" i="6"/>
  <c r="AJ112" i="6"/>
  <c r="AK112" i="6"/>
  <c r="K113" i="6"/>
  <c r="L113" i="6"/>
  <c r="M113" i="6"/>
  <c r="N113" i="6"/>
  <c r="O113" i="6"/>
  <c r="P113" i="6"/>
  <c r="R113" i="6"/>
  <c r="S113" i="6"/>
  <c r="T113" i="6"/>
  <c r="U113" i="6"/>
  <c r="V113" i="6"/>
  <c r="W113" i="6"/>
  <c r="X113" i="6"/>
  <c r="Y113" i="6"/>
  <c r="Z113" i="6"/>
  <c r="AA113" i="6"/>
  <c r="AB113" i="6"/>
  <c r="AD113" i="6"/>
  <c r="AF113" i="6"/>
  <c r="AG113" i="6"/>
  <c r="AH113" i="6"/>
  <c r="AI113" i="6"/>
  <c r="AJ113" i="6"/>
  <c r="AK113" i="6"/>
  <c r="E1" i="6"/>
  <c r="F1" i="6"/>
  <c r="G1" i="6"/>
  <c r="H1" i="6"/>
  <c r="I1" i="6"/>
  <c r="J1" i="6"/>
  <c r="E2" i="6"/>
  <c r="F2" i="6"/>
  <c r="G2" i="6"/>
  <c r="J2" i="6"/>
  <c r="E3" i="6"/>
  <c r="F3" i="6"/>
  <c r="G3" i="6"/>
  <c r="H3" i="6"/>
  <c r="I3" i="6"/>
  <c r="J3" i="6"/>
  <c r="E4" i="6"/>
  <c r="F4" i="6"/>
  <c r="G4" i="6"/>
  <c r="H4" i="6"/>
  <c r="I4" i="6"/>
  <c r="J4" i="6"/>
  <c r="E5" i="6"/>
  <c r="F5" i="6"/>
  <c r="G5" i="6"/>
  <c r="H5" i="6"/>
  <c r="I5" i="6"/>
  <c r="J5" i="6"/>
  <c r="E10" i="6"/>
  <c r="F10" i="6"/>
  <c r="G10" i="6"/>
  <c r="H10" i="6"/>
  <c r="E11" i="6"/>
  <c r="F11" i="6"/>
  <c r="G11" i="6"/>
  <c r="H11" i="6"/>
  <c r="E12" i="6"/>
  <c r="E13" i="6"/>
  <c r="E14" i="6"/>
  <c r="E15" i="6"/>
  <c r="E16" i="6"/>
  <c r="E17" i="6"/>
  <c r="F17" i="6"/>
  <c r="G17" i="6"/>
  <c r="H17" i="6"/>
  <c r="E18" i="6"/>
  <c r="E19" i="6"/>
  <c r="E20" i="6"/>
  <c r="E21" i="6"/>
  <c r="E22" i="6"/>
  <c r="E23" i="6"/>
  <c r="F23" i="6"/>
  <c r="G23" i="6"/>
  <c r="H23" i="6"/>
  <c r="E24" i="6"/>
  <c r="E25" i="6"/>
  <c r="E26" i="6"/>
  <c r="E27" i="6"/>
  <c r="E28" i="6"/>
  <c r="E29" i="6"/>
  <c r="F29" i="6"/>
  <c r="G29" i="6"/>
  <c r="H29" i="6"/>
  <c r="E30" i="6"/>
  <c r="F30" i="6"/>
  <c r="G30" i="6"/>
  <c r="H30" i="6"/>
  <c r="E31" i="6"/>
  <c r="F31" i="6"/>
  <c r="G31" i="6"/>
  <c r="H31" i="6"/>
  <c r="E32" i="6"/>
  <c r="F32" i="6"/>
  <c r="G32" i="6"/>
  <c r="H32" i="6"/>
  <c r="E34" i="6"/>
  <c r="F34" i="6"/>
  <c r="G34" i="6"/>
  <c r="H34" i="6"/>
  <c r="E35" i="6"/>
  <c r="F35" i="6"/>
  <c r="G35" i="6"/>
  <c r="H35" i="6"/>
  <c r="I35" i="6"/>
  <c r="E37" i="6"/>
  <c r="F37" i="6"/>
  <c r="G37" i="6"/>
  <c r="H37" i="6"/>
  <c r="I37" i="6"/>
  <c r="E38" i="6"/>
  <c r="F38" i="6"/>
  <c r="G38" i="6"/>
  <c r="H38" i="6"/>
  <c r="E39" i="6"/>
  <c r="F39" i="6"/>
  <c r="G39" i="6"/>
  <c r="H39" i="6"/>
  <c r="I39" i="6"/>
  <c r="E40" i="6"/>
  <c r="F40" i="6"/>
  <c r="G40" i="6"/>
  <c r="H40" i="6"/>
  <c r="I40" i="6"/>
  <c r="E41" i="6"/>
  <c r="F41" i="6"/>
  <c r="G41" i="6"/>
  <c r="H41" i="6"/>
  <c r="E42" i="6"/>
  <c r="F42" i="6"/>
  <c r="G42" i="6"/>
  <c r="H42" i="6"/>
  <c r="I42" i="6"/>
  <c r="E44" i="6"/>
  <c r="F44" i="6"/>
  <c r="G44" i="6"/>
  <c r="H44" i="6"/>
  <c r="I44" i="6"/>
  <c r="E45" i="6"/>
  <c r="F45" i="6"/>
  <c r="G45" i="6"/>
  <c r="H45" i="6"/>
  <c r="I45" i="6"/>
  <c r="E46" i="6"/>
  <c r="F46" i="6"/>
  <c r="G46" i="6"/>
  <c r="H46" i="6"/>
  <c r="I46" i="6"/>
  <c r="E47" i="6"/>
  <c r="F47" i="6"/>
  <c r="G47" i="6"/>
  <c r="H47" i="6"/>
  <c r="I47" i="6"/>
  <c r="E48" i="6"/>
  <c r="F48" i="6"/>
  <c r="G48" i="6"/>
  <c r="H48" i="6"/>
  <c r="I48" i="6"/>
  <c r="E58" i="6"/>
  <c r="F58" i="6"/>
  <c r="G58" i="6"/>
  <c r="H58" i="6"/>
  <c r="E59" i="6"/>
  <c r="F59" i="6"/>
  <c r="G59" i="6"/>
  <c r="H59" i="6"/>
  <c r="I59" i="6"/>
  <c r="E60" i="6"/>
  <c r="F60" i="6"/>
  <c r="G60" i="6"/>
  <c r="H60" i="6"/>
  <c r="E61" i="6"/>
  <c r="F61" i="6"/>
  <c r="G61" i="6"/>
  <c r="H61" i="6"/>
  <c r="E63" i="6"/>
  <c r="F63" i="6"/>
  <c r="G63" i="6"/>
  <c r="H63" i="6"/>
  <c r="E64" i="6"/>
  <c r="F64" i="6"/>
  <c r="G64" i="6"/>
  <c r="H64" i="6"/>
  <c r="E33" i="6"/>
  <c r="F33" i="6"/>
  <c r="G33" i="6"/>
  <c r="H33" i="6"/>
  <c r="E65" i="6"/>
  <c r="F65" i="6"/>
  <c r="G65" i="6"/>
  <c r="H65" i="6"/>
  <c r="I65" i="6"/>
  <c r="E66" i="6"/>
  <c r="F66" i="6"/>
  <c r="G66" i="6"/>
  <c r="H66" i="6"/>
  <c r="I66" i="6"/>
  <c r="E67" i="6"/>
  <c r="F67" i="6"/>
  <c r="G67" i="6"/>
  <c r="H67" i="6"/>
  <c r="E68" i="6"/>
  <c r="F68" i="6"/>
  <c r="G68" i="6"/>
  <c r="I68" i="6"/>
  <c r="E89" i="6"/>
  <c r="F89" i="6"/>
  <c r="G89" i="6"/>
  <c r="E90" i="6"/>
  <c r="F90" i="6"/>
  <c r="G90" i="6"/>
  <c r="E91" i="6"/>
  <c r="F91" i="6"/>
  <c r="G91" i="6"/>
  <c r="E92" i="6"/>
  <c r="F92" i="6"/>
  <c r="G92" i="6"/>
  <c r="E93" i="6"/>
  <c r="F93" i="6"/>
  <c r="G93" i="6"/>
  <c r="E94" i="6"/>
  <c r="F94" i="6"/>
  <c r="G94" i="6"/>
  <c r="H94" i="6"/>
  <c r="E95" i="6"/>
  <c r="F95" i="6"/>
  <c r="G95" i="6"/>
  <c r="H95" i="6"/>
  <c r="E96" i="6"/>
  <c r="F96" i="6"/>
  <c r="G96" i="6"/>
  <c r="H96" i="6"/>
  <c r="E97" i="6"/>
  <c r="F97" i="6"/>
  <c r="G97" i="6"/>
  <c r="H97" i="6"/>
  <c r="I97" i="6"/>
  <c r="E98" i="6"/>
  <c r="F98" i="6"/>
  <c r="G98" i="6"/>
  <c r="H98" i="6"/>
  <c r="I98" i="6"/>
  <c r="E99" i="6"/>
  <c r="F99" i="6"/>
  <c r="G99" i="6"/>
  <c r="H99" i="6"/>
  <c r="E100" i="6"/>
  <c r="F100" i="6"/>
  <c r="G100" i="6"/>
  <c r="H100" i="6"/>
  <c r="E101" i="6"/>
  <c r="F101" i="6"/>
  <c r="G101" i="6"/>
  <c r="H101" i="6"/>
  <c r="I101" i="6"/>
  <c r="E102" i="6"/>
  <c r="F102" i="6"/>
  <c r="G102" i="6"/>
  <c r="H102" i="6"/>
  <c r="E103" i="6"/>
  <c r="F103" i="6"/>
  <c r="G103" i="6"/>
  <c r="H103" i="6"/>
  <c r="E104" i="6"/>
  <c r="F104" i="6"/>
  <c r="G104" i="6"/>
  <c r="H104" i="6"/>
  <c r="I104" i="6"/>
  <c r="E105" i="6"/>
  <c r="F105" i="6"/>
  <c r="G105" i="6"/>
  <c r="E106" i="6"/>
  <c r="F106" i="6"/>
  <c r="G106" i="6"/>
  <c r="E107" i="6"/>
  <c r="F107" i="6"/>
  <c r="G107" i="6"/>
  <c r="H107" i="6"/>
  <c r="I107" i="6"/>
  <c r="E108" i="6"/>
  <c r="F108" i="6"/>
  <c r="G108" i="6"/>
  <c r="E109" i="6"/>
  <c r="F109" i="6"/>
  <c r="G109" i="6"/>
  <c r="H109" i="6"/>
  <c r="E110" i="6"/>
  <c r="F110" i="6"/>
  <c r="G110" i="6"/>
  <c r="H110" i="6"/>
  <c r="E111" i="6"/>
  <c r="F111" i="6"/>
  <c r="G111" i="6"/>
  <c r="H111" i="6"/>
  <c r="I111" i="6"/>
  <c r="E112" i="6"/>
  <c r="F112" i="6"/>
  <c r="G112" i="6"/>
  <c r="H112" i="6"/>
  <c r="I112" i="6"/>
  <c r="E113" i="6"/>
  <c r="F113" i="6"/>
  <c r="G113" i="6"/>
  <c r="H113" i="6"/>
  <c r="I113" i="6"/>
  <c r="D2" i="6"/>
  <c r="D3" i="6"/>
  <c r="D4" i="6"/>
  <c r="D5" i="6"/>
  <c r="D10" i="6"/>
  <c r="D11" i="6"/>
  <c r="D12" i="6"/>
  <c r="D13" i="6"/>
  <c r="D14" i="6"/>
  <c r="D15" i="6"/>
  <c r="D16" i="6"/>
  <c r="D17" i="6"/>
  <c r="D18" i="6"/>
  <c r="D19" i="6"/>
  <c r="D20" i="6"/>
  <c r="D21" i="6"/>
  <c r="D22" i="6"/>
  <c r="D23" i="6"/>
  <c r="D24" i="6"/>
  <c r="D25" i="6"/>
  <c r="D26" i="6"/>
  <c r="D27" i="6"/>
  <c r="D28" i="6"/>
  <c r="D29" i="6"/>
  <c r="D30" i="6"/>
  <c r="D31" i="6"/>
  <c r="D32" i="6"/>
  <c r="D34" i="6"/>
  <c r="D35" i="6"/>
  <c r="D37" i="6"/>
  <c r="D38" i="6"/>
  <c r="D39" i="6"/>
  <c r="D40" i="6"/>
  <c r="D41" i="6"/>
  <c r="D42" i="6"/>
  <c r="D44" i="6"/>
  <c r="D45" i="6"/>
  <c r="D46" i="6"/>
  <c r="D47" i="6"/>
  <c r="D48" i="6"/>
  <c r="D58" i="6"/>
  <c r="D59" i="6"/>
  <c r="D60" i="6"/>
  <c r="D61" i="6"/>
  <c r="D63" i="6"/>
  <c r="D64" i="6"/>
  <c r="D33" i="6"/>
  <c r="D65" i="6"/>
  <c r="D66" i="6"/>
  <c r="D67" i="6"/>
  <c r="D68" i="6"/>
  <c r="D89" i="6"/>
  <c r="D90" i="6"/>
  <c r="D91" i="6"/>
  <c r="D92" i="6"/>
  <c r="D93" i="6"/>
  <c r="D94" i="6"/>
  <c r="D95" i="6"/>
  <c r="D96" i="6"/>
  <c r="D97" i="6"/>
  <c r="D98" i="6"/>
  <c r="D99" i="6"/>
  <c r="D100" i="6"/>
  <c r="D101" i="6"/>
  <c r="D102" i="6"/>
  <c r="D103" i="6"/>
  <c r="D104" i="6"/>
  <c r="D105" i="6"/>
  <c r="D106" i="6"/>
  <c r="D107" i="6"/>
  <c r="D108" i="6"/>
  <c r="D109" i="6"/>
  <c r="D110" i="6"/>
  <c r="D111" i="6"/>
  <c r="D112" i="6"/>
  <c r="D113" i="6"/>
  <c r="B44" i="6"/>
  <c r="B45" i="6"/>
  <c r="B46" i="6"/>
  <c r="B47" i="6"/>
  <c r="B48" i="6"/>
  <c r="B49" i="6"/>
  <c r="B50" i="6"/>
  <c r="B42" i="6"/>
  <c r="B40" i="6"/>
  <c r="B39" i="6"/>
  <c r="B37" i="6"/>
  <c r="B35" i="6"/>
  <c r="B32" i="6"/>
  <c r="B30" i="6"/>
  <c r="B12" i="6"/>
  <c r="B13" i="6"/>
  <c r="B14" i="6"/>
  <c r="B15" i="6"/>
  <c r="B16" i="6"/>
  <c r="B17" i="6"/>
  <c r="B18" i="6"/>
  <c r="B19" i="6"/>
  <c r="B20" i="6"/>
  <c r="B21" i="6"/>
  <c r="B22" i="6"/>
  <c r="B23" i="6"/>
  <c r="B24" i="6"/>
  <c r="B25" i="6"/>
  <c r="B26" i="6"/>
  <c r="B27" i="6"/>
  <c r="B28" i="6"/>
  <c r="B11" i="6"/>
  <c r="B3" i="6"/>
  <c r="B4" i="6"/>
  <c r="B5" i="6"/>
  <c r="A2" i="6"/>
  <c r="A3" i="6"/>
  <c r="A4" i="6"/>
  <c r="A5" i="6"/>
  <c r="A10" i="6"/>
  <c r="A11" i="6"/>
  <c r="A12" i="6"/>
  <c r="A13" i="6"/>
  <c r="A14" i="6"/>
  <c r="A15" i="6"/>
  <c r="A16" i="6"/>
  <c r="A17" i="6"/>
  <c r="A18" i="6"/>
  <c r="A19" i="6"/>
  <c r="A20" i="6"/>
  <c r="A21" i="6"/>
  <c r="A22" i="6"/>
  <c r="A23" i="6"/>
  <c r="A24" i="6"/>
  <c r="A25" i="6"/>
  <c r="A26" i="6"/>
  <c r="A27" i="6"/>
  <c r="A28" i="6"/>
  <c r="A29" i="6"/>
  <c r="A30" i="6"/>
  <c r="A31" i="6"/>
  <c r="A32" i="6"/>
  <c r="A34" i="6"/>
  <c r="A35" i="6"/>
  <c r="A37" i="6"/>
  <c r="A38" i="6"/>
  <c r="A39" i="6"/>
  <c r="A40" i="6"/>
  <c r="A41" i="6"/>
  <c r="A42" i="6"/>
  <c r="A44" i="6"/>
  <c r="A45" i="6"/>
  <c r="A46" i="6"/>
  <c r="A47" i="6"/>
  <c r="A48" i="6"/>
  <c r="A49" i="6"/>
  <c r="A50" i="6"/>
  <c r="A58" i="6"/>
  <c r="A59" i="6"/>
  <c r="A60" i="6"/>
  <c r="A61" i="6"/>
  <c r="A63" i="6"/>
  <c r="A64" i="6"/>
  <c r="A33" i="6"/>
  <c r="A65" i="6"/>
  <c r="A66" i="6"/>
  <c r="A67" i="6"/>
  <c r="A68" i="6"/>
  <c r="A89" i="6"/>
  <c r="A90" i="6"/>
  <c r="A91" i="6"/>
  <c r="A92" i="6"/>
  <c r="A93" i="6"/>
  <c r="A94" i="6"/>
  <c r="A95" i="6"/>
  <c r="A96" i="6"/>
  <c r="A97" i="6"/>
  <c r="A98" i="6"/>
  <c r="A99" i="6"/>
  <c r="A100" i="6"/>
  <c r="A101" i="6"/>
  <c r="A102" i="6"/>
  <c r="A103" i="6"/>
  <c r="A104" i="6"/>
  <c r="A105" i="6"/>
  <c r="A106" i="6"/>
  <c r="A107" i="6"/>
  <c r="A108" i="6"/>
  <c r="A109" i="6"/>
  <c r="A110" i="6"/>
  <c r="A111" i="6"/>
  <c r="A112" i="6"/>
  <c r="A113" i="6"/>
  <c r="B1" i="6"/>
  <c r="C1" i="6"/>
  <c r="D1" i="6"/>
  <c r="K1" i="6"/>
  <c r="L1" i="6"/>
  <c r="M1" i="6"/>
  <c r="A1" i="6"/>
  <c r="H11" i="3"/>
  <c r="C11" i="3"/>
  <c r="V84" i="1"/>
  <c r="V66" i="6" s="1"/>
  <c r="AK46" i="1"/>
  <c r="AK38" i="6" s="1"/>
  <c r="AD46" i="1"/>
  <c r="AD38" i="6" s="1"/>
  <c r="W46" i="1"/>
  <c r="W38" i="6" s="1"/>
  <c r="P46" i="1"/>
  <c r="P38" i="6" s="1"/>
  <c r="I46" i="1"/>
  <c r="I38" i="6" s="1"/>
  <c r="AK33" i="6"/>
  <c r="AD33" i="6"/>
  <c r="W33" i="6"/>
  <c r="P33" i="6"/>
  <c r="AM40" i="6"/>
  <c r="I33" i="6" l="1"/>
  <c r="AM77" i="1"/>
  <c r="AM33" i="6" s="1"/>
  <c r="D6" i="8"/>
  <c r="C7" i="8"/>
  <c r="D4" i="8"/>
  <c r="AO72" i="7"/>
  <c r="X21" i="7"/>
  <c r="Y21" i="7" s="1"/>
  <c r="X40" i="7"/>
  <c r="Y40" i="7" s="1"/>
  <c r="K42" i="7"/>
  <c r="K44" i="7" s="1"/>
  <c r="W84" i="1"/>
  <c r="O66" i="6"/>
  <c r="AB12" i="7"/>
  <c r="AC12" i="7" s="1"/>
  <c r="X12" i="7"/>
  <c r="Y12" i="7" s="1"/>
  <c r="X31" i="7"/>
  <c r="Y31" i="7" s="1"/>
  <c r="X34" i="7"/>
  <c r="Y34" i="7" s="1"/>
  <c r="AB15" i="7"/>
  <c r="AC15" i="7" s="1"/>
  <c r="X15" i="7"/>
  <c r="Y15" i="7" s="1"/>
  <c r="X19" i="7"/>
  <c r="Y19" i="7" s="1"/>
  <c r="AB19" i="7"/>
  <c r="AC19" i="7" s="1"/>
  <c r="X38" i="7"/>
  <c r="Y38" i="7" s="1"/>
  <c r="X41" i="7"/>
  <c r="Y41" i="7" s="1"/>
  <c r="AB22" i="7"/>
  <c r="AC22" i="7" s="1"/>
  <c r="X22" i="7"/>
  <c r="Y22" i="7" s="1"/>
  <c r="X37" i="7"/>
  <c r="Y37" i="7" s="1"/>
  <c r="AB18" i="7"/>
  <c r="AC18" i="7" s="1"/>
  <c r="X18" i="7"/>
  <c r="Y18" i="7" s="1"/>
  <c r="X27" i="7"/>
  <c r="Y27" i="7" s="1"/>
  <c r="X8" i="7"/>
  <c r="Y8" i="7" s="1"/>
  <c r="AB8" i="7"/>
  <c r="AC8" i="7" s="1"/>
  <c r="X29" i="7"/>
  <c r="Y29" i="7" s="1"/>
  <c r="AB10" i="7"/>
  <c r="AC10" i="7" s="1"/>
  <c r="X10" i="7"/>
  <c r="Y10" i="7" s="1"/>
  <c r="R42" i="7"/>
  <c r="X7" i="7"/>
  <c r="Y7" i="7" s="1"/>
  <c r="AB7" i="7"/>
  <c r="AC7" i="7" s="1"/>
  <c r="X26" i="7"/>
  <c r="Y26" i="7" s="1"/>
  <c r="X32" i="7"/>
  <c r="Y32" i="7" s="1"/>
  <c r="X13" i="7"/>
  <c r="Y13" i="7" s="1"/>
  <c r="AB13" i="7"/>
  <c r="AC13" i="7" s="1"/>
  <c r="AO100" i="7"/>
  <c r="X14" i="7"/>
  <c r="Y14" i="7" s="1"/>
  <c r="AB14" i="7"/>
  <c r="AC14" i="7" s="1"/>
  <c r="R23" i="7"/>
  <c r="AB16" i="7"/>
  <c r="AC16" i="7" s="1"/>
  <c r="X16" i="7"/>
  <c r="Y16" i="7" s="1"/>
  <c r="AI21" i="7"/>
  <c r="AJ21" i="7" s="1"/>
  <c r="AE21" i="7"/>
  <c r="AF21" i="7" s="1"/>
  <c r="X9" i="7"/>
  <c r="Y9" i="7" s="1"/>
  <c r="AB9" i="7"/>
  <c r="AC9" i="7" s="1"/>
  <c r="X39" i="7"/>
  <c r="Y39" i="7" s="1"/>
  <c r="X20" i="7"/>
  <c r="Y20" i="7" s="1"/>
  <c r="AB20" i="7"/>
  <c r="AC20" i="7" s="1"/>
  <c r="AB6" i="7"/>
  <c r="AC6" i="7" s="1"/>
  <c r="X6" i="7"/>
  <c r="Y6" i="7" s="1"/>
  <c r="E4" i="8" s="1"/>
  <c r="AD84" i="1"/>
  <c r="AK84" i="1"/>
  <c r="F12" i="6"/>
  <c r="AM84" i="1" l="1"/>
  <c r="D7" i="8"/>
  <c r="K102" i="7"/>
  <c r="C10" i="8"/>
  <c r="E5" i="8"/>
  <c r="E6" i="8"/>
  <c r="Y42" i="7"/>
  <c r="G11" i="3"/>
  <c r="AK66" i="6"/>
  <c r="P66" i="6"/>
  <c r="D11" i="3"/>
  <c r="W66" i="6"/>
  <c r="E11" i="3"/>
  <c r="AD66" i="6"/>
  <c r="F11" i="3"/>
  <c r="AE39" i="7"/>
  <c r="AF39" i="7" s="1"/>
  <c r="AI20" i="7"/>
  <c r="AJ20" i="7" s="1"/>
  <c r="AE20" i="7"/>
  <c r="AF20" i="7" s="1"/>
  <c r="AI16" i="7"/>
  <c r="AJ16" i="7" s="1"/>
  <c r="AE16" i="7"/>
  <c r="AF16" i="7" s="1"/>
  <c r="AE35" i="7"/>
  <c r="AF35" i="7" s="1"/>
  <c r="AL21" i="7"/>
  <c r="AM21" i="7" s="1"/>
  <c r="AO21" i="7" s="1"/>
  <c r="AL40" i="7"/>
  <c r="AM40" i="7" s="1"/>
  <c r="AO40" i="7" s="1"/>
  <c r="AE32" i="7"/>
  <c r="AF32" i="7" s="1"/>
  <c r="AI13" i="7"/>
  <c r="AJ13" i="7" s="1"/>
  <c r="AE13" i="7"/>
  <c r="AF13" i="7" s="1"/>
  <c r="AE7" i="7"/>
  <c r="AF7" i="7" s="1"/>
  <c r="AI7" i="7"/>
  <c r="AJ7" i="7" s="1"/>
  <c r="AE26" i="7"/>
  <c r="AF26" i="7" s="1"/>
  <c r="AE34" i="7"/>
  <c r="AF34" i="7" s="1"/>
  <c r="AE15" i="7"/>
  <c r="AF15" i="7" s="1"/>
  <c r="AI15" i="7"/>
  <c r="AJ15" i="7" s="1"/>
  <c r="AE14" i="7"/>
  <c r="AF14" i="7" s="1"/>
  <c r="AI14" i="7"/>
  <c r="AJ14" i="7" s="1"/>
  <c r="AE33" i="7"/>
  <c r="AF33" i="7" s="1"/>
  <c r="AE29" i="7"/>
  <c r="AF29" i="7" s="1"/>
  <c r="AI10" i="7"/>
  <c r="AJ10" i="7" s="1"/>
  <c r="AE10" i="7"/>
  <c r="AF10" i="7" s="1"/>
  <c r="AE19" i="7"/>
  <c r="AF19" i="7" s="1"/>
  <c r="AI19" i="7"/>
  <c r="AJ19" i="7" s="1"/>
  <c r="AE38" i="7"/>
  <c r="AF38" i="7" s="1"/>
  <c r="AI12" i="7"/>
  <c r="AJ12" i="7" s="1"/>
  <c r="AE12" i="7"/>
  <c r="AF12" i="7" s="1"/>
  <c r="AE31" i="7"/>
  <c r="AF31" i="7" s="1"/>
  <c r="AE9" i="7"/>
  <c r="AF9" i="7" s="1"/>
  <c r="AI9" i="7"/>
  <c r="AJ9" i="7" s="1"/>
  <c r="AE28" i="7"/>
  <c r="AF28" i="7" s="1"/>
  <c r="AE37" i="7"/>
  <c r="AF37" i="7" s="1"/>
  <c r="AI18" i="7"/>
  <c r="AJ18" i="7" s="1"/>
  <c r="AE18" i="7"/>
  <c r="AF18" i="7" s="1"/>
  <c r="AE41" i="7"/>
  <c r="AF41" i="7" s="1"/>
  <c r="AE22" i="7"/>
  <c r="AF22" i="7" s="1"/>
  <c r="AI22" i="7"/>
  <c r="AJ22" i="7" s="1"/>
  <c r="Y23" i="7"/>
  <c r="AI6" i="7"/>
  <c r="AJ6" i="7" s="1"/>
  <c r="AE6" i="7"/>
  <c r="AF6" i="7" s="1"/>
  <c r="AE25" i="7"/>
  <c r="AF25" i="7" s="1"/>
  <c r="R44" i="7"/>
  <c r="AE27" i="7"/>
  <c r="AF27" i="7" s="1"/>
  <c r="AI8" i="7"/>
  <c r="AJ8" i="7" s="1"/>
  <c r="AE8" i="7"/>
  <c r="AF8" i="7" s="1"/>
  <c r="AH26" i="1"/>
  <c r="AH13" i="6" s="1"/>
  <c r="AH27" i="1"/>
  <c r="AH14" i="6" s="1"/>
  <c r="AH28" i="1"/>
  <c r="AH15" i="6" s="1"/>
  <c r="AH29" i="1"/>
  <c r="AH16" i="6" s="1"/>
  <c r="AH31" i="1"/>
  <c r="AH18" i="6" s="1"/>
  <c r="AH32" i="1"/>
  <c r="AH19" i="6" s="1"/>
  <c r="AH33" i="1"/>
  <c r="AH20" i="6" s="1"/>
  <c r="AH34" i="1"/>
  <c r="AH21" i="6" s="1"/>
  <c r="AH35" i="1"/>
  <c r="AH22" i="6" s="1"/>
  <c r="AH37" i="1"/>
  <c r="AH24" i="6" s="1"/>
  <c r="AH38" i="1"/>
  <c r="AH25" i="6" s="1"/>
  <c r="AH39" i="1"/>
  <c r="AH26" i="6" s="1"/>
  <c r="AH40" i="1"/>
  <c r="AH27" i="6" s="1"/>
  <c r="AH41" i="1"/>
  <c r="AH28" i="6" s="1"/>
  <c r="AH25" i="1"/>
  <c r="AH12" i="6" s="1"/>
  <c r="AA26" i="1"/>
  <c r="AA13" i="6" s="1"/>
  <c r="AA27" i="1"/>
  <c r="AA14" i="6" s="1"/>
  <c r="AA28" i="1"/>
  <c r="AA15" i="6" s="1"/>
  <c r="AA29" i="1"/>
  <c r="AA16" i="6" s="1"/>
  <c r="AA31" i="1"/>
  <c r="AA18" i="6" s="1"/>
  <c r="AA32" i="1"/>
  <c r="AA19" i="6" s="1"/>
  <c r="AA33" i="1"/>
  <c r="AA20" i="6" s="1"/>
  <c r="AA34" i="1"/>
  <c r="AA21" i="6" s="1"/>
  <c r="AA35" i="1"/>
  <c r="AA22" i="6" s="1"/>
  <c r="AA37" i="1"/>
  <c r="AA24" i="6" s="1"/>
  <c r="AA38" i="1"/>
  <c r="AA25" i="6" s="1"/>
  <c r="AA39" i="1"/>
  <c r="AA26" i="6" s="1"/>
  <c r="AA40" i="1"/>
  <c r="AA27" i="6" s="1"/>
  <c r="AA41" i="1"/>
  <c r="AA28" i="6" s="1"/>
  <c r="AA25" i="1"/>
  <c r="AA12" i="6" s="1"/>
  <c r="T26" i="1"/>
  <c r="T13" i="6" s="1"/>
  <c r="T27" i="1"/>
  <c r="T14" i="6" s="1"/>
  <c r="T28" i="1"/>
  <c r="T15" i="6" s="1"/>
  <c r="T29" i="1"/>
  <c r="T16" i="6" s="1"/>
  <c r="T31" i="1"/>
  <c r="T18" i="6" s="1"/>
  <c r="T32" i="1"/>
  <c r="T19" i="6" s="1"/>
  <c r="T33" i="1"/>
  <c r="T20" i="6" s="1"/>
  <c r="T34" i="1"/>
  <c r="T21" i="6" s="1"/>
  <c r="T35" i="1"/>
  <c r="T22" i="6" s="1"/>
  <c r="T37" i="1"/>
  <c r="T24" i="6" s="1"/>
  <c r="T38" i="1"/>
  <c r="T25" i="6" s="1"/>
  <c r="T39" i="1"/>
  <c r="T26" i="6" s="1"/>
  <c r="T40" i="1"/>
  <c r="T27" i="6" s="1"/>
  <c r="T41" i="1"/>
  <c r="T28" i="6" s="1"/>
  <c r="T25" i="1"/>
  <c r="T12" i="6" s="1"/>
  <c r="M26" i="1"/>
  <c r="M13" i="6" s="1"/>
  <c r="M27" i="1"/>
  <c r="M14" i="6" s="1"/>
  <c r="M28" i="1"/>
  <c r="M15" i="6" s="1"/>
  <c r="M29" i="1"/>
  <c r="M16" i="6" s="1"/>
  <c r="M31" i="1"/>
  <c r="M18" i="6" s="1"/>
  <c r="M32" i="1"/>
  <c r="M19" i="6" s="1"/>
  <c r="M33" i="1"/>
  <c r="M20" i="6" s="1"/>
  <c r="M34" i="1"/>
  <c r="M21" i="6" s="1"/>
  <c r="M35" i="1"/>
  <c r="M22" i="6" s="1"/>
  <c r="M37" i="1"/>
  <c r="M24" i="6" s="1"/>
  <c r="M38" i="1"/>
  <c r="M25" i="6" s="1"/>
  <c r="M39" i="1"/>
  <c r="M26" i="6" s="1"/>
  <c r="M40" i="1"/>
  <c r="M27" i="6" s="1"/>
  <c r="M41" i="1"/>
  <c r="M28" i="6" s="1"/>
  <c r="M25" i="1"/>
  <c r="M12" i="6" s="1"/>
  <c r="F26" i="1"/>
  <c r="F13" i="6" s="1"/>
  <c r="G26" i="1"/>
  <c r="G13" i="6" s="1"/>
  <c r="F27" i="1"/>
  <c r="F14" i="6" s="1"/>
  <c r="G27" i="1"/>
  <c r="F28" i="1"/>
  <c r="F15" i="6" s="1"/>
  <c r="G28" i="1"/>
  <c r="F29" i="1"/>
  <c r="F16" i="6" s="1"/>
  <c r="G29" i="1"/>
  <c r="F31" i="1"/>
  <c r="F18" i="6" s="1"/>
  <c r="G31" i="1"/>
  <c r="F32" i="1"/>
  <c r="F19" i="6" s="1"/>
  <c r="G32" i="1"/>
  <c r="F33" i="1"/>
  <c r="F20" i="6" s="1"/>
  <c r="G33" i="1"/>
  <c r="G20" i="6" s="1"/>
  <c r="F34" i="1"/>
  <c r="F21" i="6" s="1"/>
  <c r="G34" i="1"/>
  <c r="F35" i="1"/>
  <c r="F22" i="6" s="1"/>
  <c r="G35" i="1"/>
  <c r="F37" i="1"/>
  <c r="F24" i="6" s="1"/>
  <c r="G37" i="1"/>
  <c r="F38" i="1"/>
  <c r="F25" i="6" s="1"/>
  <c r="G38" i="1"/>
  <c r="G25" i="6" s="1"/>
  <c r="F39" i="1"/>
  <c r="F26" i="6" s="1"/>
  <c r="G39" i="1"/>
  <c r="F40" i="1"/>
  <c r="F27" i="6" s="1"/>
  <c r="G40" i="1"/>
  <c r="F41" i="1"/>
  <c r="F28" i="6" s="1"/>
  <c r="G41" i="1"/>
  <c r="G25" i="1"/>
  <c r="K112" i="7" l="1"/>
  <c r="K109" i="7"/>
  <c r="K106" i="7"/>
  <c r="K110" i="7"/>
  <c r="E7" i="8"/>
  <c r="R102" i="7"/>
  <c r="R106" i="7" s="1"/>
  <c r="D10" i="8"/>
  <c r="D17" i="8" s="1"/>
  <c r="F6" i="8"/>
  <c r="C17" i="8"/>
  <c r="F5" i="8"/>
  <c r="F4" i="8"/>
  <c r="N26" i="1"/>
  <c r="N13" i="6" s="1"/>
  <c r="I11" i="3"/>
  <c r="AM66" i="6"/>
  <c r="N25" i="1"/>
  <c r="N12" i="6" s="1"/>
  <c r="G12" i="6"/>
  <c r="N40" i="1"/>
  <c r="N27" i="6" s="1"/>
  <c r="G27" i="6"/>
  <c r="N35" i="1"/>
  <c r="G22" i="6"/>
  <c r="N31" i="1"/>
  <c r="G18" i="6"/>
  <c r="N28" i="1"/>
  <c r="G15" i="6"/>
  <c r="N41" i="1"/>
  <c r="G28" i="6"/>
  <c r="N39" i="1"/>
  <c r="N26" i="6" s="1"/>
  <c r="G26" i="6"/>
  <c r="N37" i="1"/>
  <c r="N24" i="6" s="1"/>
  <c r="G24" i="6"/>
  <c r="N34" i="1"/>
  <c r="N21" i="6" s="1"/>
  <c r="G21" i="6"/>
  <c r="N32" i="1"/>
  <c r="G19" i="6"/>
  <c r="N29" i="1"/>
  <c r="G16" i="6"/>
  <c r="N27" i="1"/>
  <c r="G14" i="6"/>
  <c r="AL37" i="7"/>
  <c r="AM37" i="7" s="1"/>
  <c r="AO37" i="7" s="1"/>
  <c r="AL18" i="7"/>
  <c r="AM18" i="7" s="1"/>
  <c r="AL34" i="7"/>
  <c r="AM34" i="7" s="1"/>
  <c r="AO34" i="7" s="1"/>
  <c r="AL15" i="7"/>
  <c r="AM15" i="7" s="1"/>
  <c r="AO15" i="7" s="1"/>
  <c r="AL16" i="7"/>
  <c r="AM16" i="7" s="1"/>
  <c r="AO16" i="7" s="1"/>
  <c r="AL35" i="7"/>
  <c r="AM35" i="7" s="1"/>
  <c r="AO35" i="7" s="1"/>
  <c r="AL39" i="7"/>
  <c r="AM39" i="7" s="1"/>
  <c r="AO39" i="7" s="1"/>
  <c r="AL20" i="7"/>
  <c r="AM20" i="7" s="1"/>
  <c r="AO20" i="7" s="1"/>
  <c r="K107" i="7"/>
  <c r="J115" i="7"/>
  <c r="AL29" i="7"/>
  <c r="AM29" i="7" s="1"/>
  <c r="AO29" i="7" s="1"/>
  <c r="AL10" i="7"/>
  <c r="AM10" i="7" s="1"/>
  <c r="AO10" i="7" s="1"/>
  <c r="AL27" i="7"/>
  <c r="AM27" i="7" s="1"/>
  <c r="AO27" i="7" s="1"/>
  <c r="AL8" i="7"/>
  <c r="AM8" i="7" s="1"/>
  <c r="AO8" i="7" s="1"/>
  <c r="AL9" i="7"/>
  <c r="AM9" i="7" s="1"/>
  <c r="AO9" i="7" s="1"/>
  <c r="AL28" i="7"/>
  <c r="AM28" i="7" s="1"/>
  <c r="AO28" i="7" s="1"/>
  <c r="AL12" i="7"/>
  <c r="AM12" i="7" s="1"/>
  <c r="AL31" i="7"/>
  <c r="AM31" i="7" s="1"/>
  <c r="AO31" i="7" s="1"/>
  <c r="AF23" i="7"/>
  <c r="Y44" i="7"/>
  <c r="E10" i="8" s="1"/>
  <c r="E17" i="8" s="1"/>
  <c r="AL6" i="7"/>
  <c r="AM6" i="7" s="1"/>
  <c r="AL25" i="7"/>
  <c r="AM25" i="7" s="1"/>
  <c r="AO25" i="7" s="1"/>
  <c r="AF42" i="7"/>
  <c r="AL41" i="7"/>
  <c r="AM41" i="7" s="1"/>
  <c r="AO41" i="7" s="1"/>
  <c r="AL22" i="7"/>
  <c r="AM22" i="7" s="1"/>
  <c r="AO22" i="7" s="1"/>
  <c r="AL19" i="7"/>
  <c r="AM19" i="7" s="1"/>
  <c r="AO19" i="7" s="1"/>
  <c r="AL38" i="7"/>
  <c r="AM38" i="7" s="1"/>
  <c r="AO38" i="7" s="1"/>
  <c r="AL14" i="7"/>
  <c r="AM14" i="7" s="1"/>
  <c r="AO14" i="7" s="1"/>
  <c r="AL33" i="7"/>
  <c r="AM33" i="7" s="1"/>
  <c r="AO33" i="7" s="1"/>
  <c r="AL7" i="7"/>
  <c r="AM7" i="7" s="1"/>
  <c r="AO7" i="7" s="1"/>
  <c r="AL26" i="7"/>
  <c r="AM26" i="7" s="1"/>
  <c r="AO26" i="7" s="1"/>
  <c r="AL32" i="7"/>
  <c r="AM32" i="7" s="1"/>
  <c r="AO32" i="7" s="1"/>
  <c r="AL13" i="7"/>
  <c r="AM13" i="7" s="1"/>
  <c r="AO13" i="7" s="1"/>
  <c r="H40" i="1"/>
  <c r="H27" i="6" s="1"/>
  <c r="H38" i="1"/>
  <c r="H25" i="6" s="1"/>
  <c r="H35" i="1"/>
  <c r="H22" i="6" s="1"/>
  <c r="H33" i="1"/>
  <c r="H20" i="6" s="1"/>
  <c r="H31" i="1"/>
  <c r="H18" i="6" s="1"/>
  <c r="H28" i="1"/>
  <c r="H15" i="6" s="1"/>
  <c r="H26" i="1"/>
  <c r="H13" i="6" s="1"/>
  <c r="H41" i="1"/>
  <c r="H28" i="6" s="1"/>
  <c r="H39" i="1"/>
  <c r="H26" i="6" s="1"/>
  <c r="H37" i="1"/>
  <c r="H24" i="6" s="1"/>
  <c r="H34" i="1"/>
  <c r="H21" i="6" s="1"/>
  <c r="H32" i="1"/>
  <c r="H19" i="6" s="1"/>
  <c r="H29" i="1"/>
  <c r="H16" i="6" s="1"/>
  <c r="H27" i="1"/>
  <c r="H14" i="6" s="1"/>
  <c r="H25" i="1"/>
  <c r="H12" i="6" s="1"/>
  <c r="N33" i="1"/>
  <c r="N38" i="1"/>
  <c r="R109" i="7" l="1"/>
  <c r="R110" i="7" s="1"/>
  <c r="R112" i="7" s="1"/>
  <c r="U26" i="1"/>
  <c r="AB26" i="1" s="1"/>
  <c r="F7" i="8"/>
  <c r="AO6" i="7"/>
  <c r="G4" i="8"/>
  <c r="AO12" i="7"/>
  <c r="G5" i="8"/>
  <c r="H5" i="8" s="1"/>
  <c r="AO18" i="7"/>
  <c r="G6" i="8"/>
  <c r="H6" i="8" s="1"/>
  <c r="U37" i="1"/>
  <c r="U24" i="6" s="1"/>
  <c r="U39" i="1"/>
  <c r="AB39" i="1" s="1"/>
  <c r="U34" i="1"/>
  <c r="U21" i="6" s="1"/>
  <c r="U40" i="1"/>
  <c r="AB40" i="1" s="1"/>
  <c r="AB27" i="6" s="1"/>
  <c r="U25" i="1"/>
  <c r="U12" i="6" s="1"/>
  <c r="U38" i="1"/>
  <c r="U25" i="6" s="1"/>
  <c r="N25" i="6"/>
  <c r="U29" i="1"/>
  <c r="N16" i="6"/>
  <c r="U28" i="1"/>
  <c r="N15" i="6"/>
  <c r="U35" i="1"/>
  <c r="N22" i="6"/>
  <c r="U33" i="1"/>
  <c r="N20" i="6"/>
  <c r="U27" i="1"/>
  <c r="N14" i="6"/>
  <c r="U32" i="1"/>
  <c r="N19" i="6"/>
  <c r="U41" i="1"/>
  <c r="N28" i="6"/>
  <c r="U31" i="1"/>
  <c r="N18" i="6"/>
  <c r="K113" i="7"/>
  <c r="K115" i="7" s="1"/>
  <c r="Y102" i="7"/>
  <c r="Y106" i="7" s="1"/>
  <c r="AM42" i="7"/>
  <c r="AO42" i="7" s="1"/>
  <c r="AF44" i="7"/>
  <c r="Q115" i="7"/>
  <c r="R107" i="7"/>
  <c r="AM23" i="7"/>
  <c r="AB34" i="1" l="1"/>
  <c r="AB21" i="6" s="1"/>
  <c r="AB37" i="1"/>
  <c r="AB24" i="6" s="1"/>
  <c r="U13" i="6"/>
  <c r="AF102" i="7"/>
  <c r="AF106" i="7" s="1"/>
  <c r="F10" i="8"/>
  <c r="H4" i="8"/>
  <c r="H7" i="8" s="1"/>
  <c r="G7" i="8"/>
  <c r="U26" i="6"/>
  <c r="U27" i="6"/>
  <c r="AI40" i="1"/>
  <c r="AI27" i="6" s="1"/>
  <c r="AB25" i="1"/>
  <c r="AI25" i="1" s="1"/>
  <c r="AI12" i="6" s="1"/>
  <c r="U18" i="6"/>
  <c r="AB31" i="1"/>
  <c r="U19" i="6"/>
  <c r="AB32" i="1"/>
  <c r="AB33" i="1"/>
  <c r="U20" i="6"/>
  <c r="AI26" i="1"/>
  <c r="AI13" i="6" s="1"/>
  <c r="AB13" i="6"/>
  <c r="AB28" i="1"/>
  <c r="U15" i="6"/>
  <c r="AI39" i="1"/>
  <c r="AI26" i="6" s="1"/>
  <c r="AB26" i="6"/>
  <c r="AB38" i="1"/>
  <c r="AB25" i="6" s="1"/>
  <c r="AB41" i="1"/>
  <c r="U28" i="6"/>
  <c r="AB27" i="1"/>
  <c r="U14" i="6"/>
  <c r="AB35" i="1"/>
  <c r="U22" i="6"/>
  <c r="AB29" i="1"/>
  <c r="U16" i="6"/>
  <c r="AI34" i="1"/>
  <c r="AI21" i="6" s="1"/>
  <c r="R113" i="7"/>
  <c r="R115" i="7" s="1"/>
  <c r="R117" i="7" s="1"/>
  <c r="K117" i="7"/>
  <c r="Y109" i="7"/>
  <c r="AM44" i="7"/>
  <c r="G10" i="8" s="1"/>
  <c r="G17" i="8" s="1"/>
  <c r="AO23" i="7"/>
  <c r="AI37" i="1" l="1"/>
  <c r="AI24" i="6" s="1"/>
  <c r="AF109" i="7"/>
  <c r="AF110" i="7"/>
  <c r="F17" i="8"/>
  <c r="H10" i="8"/>
  <c r="H17" i="8" s="1"/>
  <c r="AI38" i="1"/>
  <c r="AI25" i="6" s="1"/>
  <c r="AB12" i="6"/>
  <c r="AI35" i="1"/>
  <c r="AI22" i="6" s="1"/>
  <c r="AB22" i="6"/>
  <c r="AI41" i="1"/>
  <c r="AI28" i="6" s="1"/>
  <c r="AB28" i="6"/>
  <c r="AI28" i="1"/>
  <c r="AI15" i="6" s="1"/>
  <c r="AB15" i="6"/>
  <c r="AI29" i="1"/>
  <c r="AI16" i="6" s="1"/>
  <c r="AB16" i="6"/>
  <c r="AI31" i="1"/>
  <c r="AI18" i="6" s="1"/>
  <c r="AB18" i="6"/>
  <c r="AB19" i="6"/>
  <c r="AI32" i="1"/>
  <c r="AI19" i="6" s="1"/>
  <c r="AI27" i="1"/>
  <c r="AI14" i="6" s="1"/>
  <c r="AB14" i="6"/>
  <c r="AI33" i="1"/>
  <c r="AI20" i="6" s="1"/>
  <c r="AB20" i="6"/>
  <c r="AM102" i="7"/>
  <c r="AM106" i="7" s="1"/>
  <c r="AO44" i="7"/>
  <c r="AE115" i="7"/>
  <c r="AF107" i="7"/>
  <c r="X115" i="7"/>
  <c r="Y107" i="7"/>
  <c r="Y110" i="7"/>
  <c r="AM90" i="6"/>
  <c r="AM91" i="6"/>
  <c r="AM92" i="6"/>
  <c r="AF112" i="7" l="1"/>
  <c r="AF113" i="7" s="1"/>
  <c r="AF115" i="7" s="1"/>
  <c r="AF117" i="7" s="1"/>
  <c r="AM109" i="7"/>
  <c r="AO102" i="7"/>
  <c r="Y112" i="7"/>
  <c r="AM107" i="7" l="1"/>
  <c r="AL115" i="7"/>
  <c r="AO106" i="7"/>
  <c r="Y113" i="7"/>
  <c r="Y115" i="7" s="1"/>
  <c r="Y117" i="7" s="1"/>
  <c r="AM110" i="7"/>
  <c r="AO110" i="7" s="1"/>
  <c r="AO109" i="7"/>
  <c r="AM112" i="7" l="1"/>
  <c r="AO107" i="7"/>
  <c r="AK49" i="1"/>
  <c r="AK41" i="6"/>
  <c r="AK70" i="1"/>
  <c r="AK85" i="1"/>
  <c r="AD49" i="1"/>
  <c r="AD85" i="1"/>
  <c r="W49" i="1"/>
  <c r="W70" i="1"/>
  <c r="W85" i="1"/>
  <c r="P49" i="1"/>
  <c r="P70" i="1"/>
  <c r="P85" i="1"/>
  <c r="H86" i="1"/>
  <c r="H89" i="6"/>
  <c r="H91" i="6"/>
  <c r="O89" i="1"/>
  <c r="O71" i="6" s="1"/>
  <c r="H92" i="6"/>
  <c r="I49" i="1"/>
  <c r="I70" i="1"/>
  <c r="I85" i="1"/>
  <c r="H6" i="1"/>
  <c r="H7" i="1"/>
  <c r="H8" i="1"/>
  <c r="H9" i="1"/>
  <c r="H10" i="1"/>
  <c r="H12" i="1"/>
  <c r="H13" i="1"/>
  <c r="H14" i="1"/>
  <c r="H15" i="1"/>
  <c r="H16" i="1"/>
  <c r="H18" i="1"/>
  <c r="H19" i="1"/>
  <c r="H20" i="1"/>
  <c r="H21" i="1"/>
  <c r="H22" i="1"/>
  <c r="I31" i="1"/>
  <c r="I38" i="1"/>
  <c r="I25" i="6" s="1"/>
  <c r="I40" i="1"/>
  <c r="I27" i="6" s="1"/>
  <c r="I41" i="1"/>
  <c r="I28" i="6" s="1"/>
  <c r="G12" i="3"/>
  <c r="F12" i="3"/>
  <c r="E12" i="3"/>
  <c r="D12" i="3"/>
  <c r="C12" i="3"/>
  <c r="AM42" i="6"/>
  <c r="AM44" i="6"/>
  <c r="AM45" i="6"/>
  <c r="AM46" i="6"/>
  <c r="G9" i="3"/>
  <c r="F9" i="3"/>
  <c r="E9" i="3"/>
  <c r="D9" i="3"/>
  <c r="C9" i="3"/>
  <c r="G8" i="3"/>
  <c r="F8" i="3"/>
  <c r="E8" i="3"/>
  <c r="D8" i="3"/>
  <c r="C8" i="3"/>
  <c r="AM89" i="6"/>
  <c r="AM68" i="6"/>
  <c r="AM59" i="6"/>
  <c r="AM37" i="6"/>
  <c r="AM35" i="6"/>
  <c r="C28" i="6"/>
  <c r="C27" i="6"/>
  <c r="C26" i="6"/>
  <c r="C25" i="6"/>
  <c r="C24" i="6"/>
  <c r="C22" i="6"/>
  <c r="C21" i="6"/>
  <c r="C20" i="6"/>
  <c r="C19" i="6"/>
  <c r="C18" i="6"/>
  <c r="C16" i="6"/>
  <c r="C15" i="6"/>
  <c r="C14" i="6"/>
  <c r="C13" i="6"/>
  <c r="C12" i="6"/>
  <c r="I18" i="6" l="1"/>
  <c r="AM85" i="1"/>
  <c r="I58" i="6"/>
  <c r="AM70" i="1"/>
  <c r="AM49" i="1"/>
  <c r="O87" i="1"/>
  <c r="O69" i="6" s="1"/>
  <c r="I12" i="3"/>
  <c r="AM65" i="6"/>
  <c r="I20" i="1"/>
  <c r="I15" i="1"/>
  <c r="I10" i="1"/>
  <c r="O86" i="1"/>
  <c r="O68" i="6" s="1"/>
  <c r="H68" i="6"/>
  <c r="E13" i="3"/>
  <c r="W67" i="6"/>
  <c r="F10" i="3"/>
  <c r="AD58" i="6"/>
  <c r="O39" i="1"/>
  <c r="O34" i="1"/>
  <c r="O10" i="1"/>
  <c r="G13" i="3"/>
  <c r="AK67" i="6"/>
  <c r="I8" i="3"/>
  <c r="AM39" i="6"/>
  <c r="I19" i="1"/>
  <c r="I14" i="1"/>
  <c r="I28" i="1"/>
  <c r="I15" i="6" s="1"/>
  <c r="C13" i="3"/>
  <c r="I67" i="6"/>
  <c r="O88" i="1"/>
  <c r="O70" i="6" s="1"/>
  <c r="H90" i="6"/>
  <c r="D13" i="3"/>
  <c r="P67" i="6"/>
  <c r="E10" i="3"/>
  <c r="W58" i="6"/>
  <c r="AD34" i="6"/>
  <c r="O38" i="1"/>
  <c r="O25" i="6" s="1"/>
  <c r="O33" i="1"/>
  <c r="O9" i="1"/>
  <c r="G10" i="3"/>
  <c r="AK58" i="6"/>
  <c r="I22" i="1"/>
  <c r="I18" i="1"/>
  <c r="I13" i="1"/>
  <c r="I8" i="1"/>
  <c r="V87" i="1"/>
  <c r="V69" i="6" s="1"/>
  <c r="D10" i="3"/>
  <c r="P58" i="6"/>
  <c r="W34" i="6"/>
  <c r="O22" i="1"/>
  <c r="S13" i="1"/>
  <c r="S8" i="1"/>
  <c r="T8" i="1" s="1"/>
  <c r="I21" i="1"/>
  <c r="I35" i="1"/>
  <c r="I22" i="6" s="1"/>
  <c r="I12" i="1"/>
  <c r="C45" i="8" s="1"/>
  <c r="I7" i="1"/>
  <c r="P34" i="6"/>
  <c r="F13" i="3"/>
  <c r="AD67" i="6"/>
  <c r="O21" i="1"/>
  <c r="O16" i="1"/>
  <c r="S12" i="1"/>
  <c r="T12" i="1" s="1"/>
  <c r="S7" i="1"/>
  <c r="T7" i="1" s="1"/>
  <c r="AK34" i="6"/>
  <c r="AK111" i="1"/>
  <c r="AK93" i="6" s="1"/>
  <c r="C7" i="3"/>
  <c r="I34" i="6"/>
  <c r="I111" i="1"/>
  <c r="AM113" i="7"/>
  <c r="AO112" i="7"/>
  <c r="F7" i="3"/>
  <c r="E7" i="3"/>
  <c r="D7" i="3"/>
  <c r="G7" i="3"/>
  <c r="C10" i="3"/>
  <c r="AD41" i="6"/>
  <c r="I9" i="1"/>
  <c r="I9" i="3"/>
  <c r="I39" i="1"/>
  <c r="I26" i="6" s="1"/>
  <c r="I33" i="1"/>
  <c r="I20" i="6" s="1"/>
  <c r="I32" i="1"/>
  <c r="I19" i="6" s="1"/>
  <c r="I26" i="1"/>
  <c r="I13" i="6" s="1"/>
  <c r="I16" i="1"/>
  <c r="I29" i="1"/>
  <c r="I16" i="6" s="1"/>
  <c r="I34" i="1"/>
  <c r="I21" i="6" s="1"/>
  <c r="I37" i="1"/>
  <c r="I24" i="6" s="1"/>
  <c r="I27" i="1"/>
  <c r="I14" i="6" s="1"/>
  <c r="I25" i="1"/>
  <c r="I12" i="6" s="1"/>
  <c r="I6" i="1"/>
  <c r="V89" i="1"/>
  <c r="V71" i="6" s="1"/>
  <c r="H111" i="1"/>
  <c r="H93" i="6" s="1"/>
  <c r="I93" i="6" l="1"/>
  <c r="AO113" i="7"/>
  <c r="AM115" i="7"/>
  <c r="V92" i="6"/>
  <c r="O92" i="6"/>
  <c r="C51" i="8"/>
  <c r="O15" i="1"/>
  <c r="P15" i="1" s="1"/>
  <c r="S16" i="1"/>
  <c r="T16" i="1" s="1"/>
  <c r="Z16" i="1" s="1"/>
  <c r="O40" i="1"/>
  <c r="P40" i="1" s="1"/>
  <c r="P27" i="6" s="1"/>
  <c r="I6" i="6"/>
  <c r="S10" i="1"/>
  <c r="I9" i="6"/>
  <c r="I8" i="6"/>
  <c r="I7" i="6"/>
  <c r="O7" i="1"/>
  <c r="S18" i="1"/>
  <c r="T18" i="1" s="1"/>
  <c r="V18" i="1" s="1"/>
  <c r="AC89" i="1"/>
  <c r="AJ89" i="1" s="1"/>
  <c r="AJ71" i="6" s="1"/>
  <c r="O18" i="1"/>
  <c r="P18" i="1" s="1"/>
  <c r="AJ92" i="6"/>
  <c r="V88" i="1"/>
  <c r="V70" i="6" s="1"/>
  <c r="V86" i="1"/>
  <c r="V68" i="6" s="1"/>
  <c r="O111" i="1"/>
  <c r="O93" i="6" s="1"/>
  <c r="V7" i="1"/>
  <c r="T13" i="1"/>
  <c r="V13" i="1" s="1"/>
  <c r="P21" i="1"/>
  <c r="P41" i="6"/>
  <c r="O31" i="1"/>
  <c r="O32" i="1"/>
  <c r="O19" i="6" s="1"/>
  <c r="O41" i="1"/>
  <c r="O28" i="6" s="1"/>
  <c r="O14" i="1"/>
  <c r="I13" i="3"/>
  <c r="AM67" i="6"/>
  <c r="O12" i="1"/>
  <c r="I10" i="3"/>
  <c r="AM58" i="6"/>
  <c r="S14" i="1"/>
  <c r="S15" i="1"/>
  <c r="Z8" i="1"/>
  <c r="AA8" i="1" s="1"/>
  <c r="Z12" i="1"/>
  <c r="AA12" i="1" s="1"/>
  <c r="O26" i="1"/>
  <c r="O13" i="6" s="1"/>
  <c r="O35" i="1"/>
  <c r="O22" i="6" s="1"/>
  <c r="O27" i="1"/>
  <c r="O14" i="6" s="1"/>
  <c r="AC87" i="1"/>
  <c r="AJ87" i="1" s="1"/>
  <c r="AJ69" i="6" s="1"/>
  <c r="O28" i="1"/>
  <c r="O15" i="6" s="1"/>
  <c r="O29" i="1"/>
  <c r="O16" i="6" s="1"/>
  <c r="O20" i="1"/>
  <c r="O19" i="1"/>
  <c r="S22" i="1"/>
  <c r="O13" i="1"/>
  <c r="O8" i="1"/>
  <c r="S9" i="1"/>
  <c r="T9" i="1" s="1"/>
  <c r="O37" i="1"/>
  <c r="O24" i="6" s="1"/>
  <c r="S19" i="1"/>
  <c r="S21" i="1"/>
  <c r="S20" i="1"/>
  <c r="P111" i="1"/>
  <c r="P93" i="6" s="1"/>
  <c r="AD111" i="1"/>
  <c r="AD93" i="6" s="1"/>
  <c r="I7" i="3"/>
  <c r="AM34" i="6"/>
  <c r="P34" i="1"/>
  <c r="P21" i="6" s="1"/>
  <c r="O21" i="6"/>
  <c r="P33" i="1"/>
  <c r="P20" i="6" s="1"/>
  <c r="O20" i="6"/>
  <c r="P39" i="1"/>
  <c r="P26" i="6" s="1"/>
  <c r="O26" i="6"/>
  <c r="O25" i="1"/>
  <c r="O12" i="6" s="1"/>
  <c r="AM46" i="1"/>
  <c r="AM38" i="6" s="1"/>
  <c r="I23" i="1"/>
  <c r="P10" i="1"/>
  <c r="I42" i="1"/>
  <c r="P38" i="1"/>
  <c r="P25" i="6" s="1"/>
  <c r="P22" i="1"/>
  <c r="P16" i="1"/>
  <c r="P9" i="1"/>
  <c r="T10" i="1" l="1"/>
  <c r="V10" i="1" s="1"/>
  <c r="W10" i="1" s="1"/>
  <c r="AO115" i="7"/>
  <c r="AO118" i="7" s="1"/>
  <c r="AM117" i="7"/>
  <c r="AO117" i="7" s="1"/>
  <c r="AM53" i="1"/>
  <c r="AM41" i="6" s="1"/>
  <c r="O27" i="6"/>
  <c r="P32" i="1"/>
  <c r="P19" i="6" s="1"/>
  <c r="P37" i="1"/>
  <c r="P24" i="6" s="1"/>
  <c r="P19" i="1"/>
  <c r="P7" i="1"/>
  <c r="V8" i="1"/>
  <c r="W8" i="1" s="1"/>
  <c r="Z7" i="1"/>
  <c r="AA7" i="1" s="1"/>
  <c r="P26" i="1"/>
  <c r="P13" i="6" s="1"/>
  <c r="V12" i="1"/>
  <c r="W12" i="1" s="1"/>
  <c r="V111" i="1"/>
  <c r="V93" i="6" s="1"/>
  <c r="AC88" i="1"/>
  <c r="AJ88" i="1" s="1"/>
  <c r="AJ70" i="6" s="1"/>
  <c r="AC86" i="1"/>
  <c r="V25" i="1"/>
  <c r="V12" i="6" s="1"/>
  <c r="P35" i="1"/>
  <c r="P22" i="6" s="1"/>
  <c r="P27" i="1"/>
  <c r="P14" i="6" s="1"/>
  <c r="P25" i="1"/>
  <c r="P12" i="6" s="1"/>
  <c r="P28" i="1"/>
  <c r="P15" i="6" s="1"/>
  <c r="P41" i="1"/>
  <c r="P28" i="6" s="1"/>
  <c r="AC12" i="1"/>
  <c r="AD12" i="1" s="1"/>
  <c r="AA16" i="1"/>
  <c r="AC16" i="1" s="1"/>
  <c r="T19" i="1"/>
  <c r="AC8" i="1"/>
  <c r="W18" i="1"/>
  <c r="P20" i="1"/>
  <c r="V35" i="1"/>
  <c r="V22" i="6" s="1"/>
  <c r="O18" i="6"/>
  <c r="P31" i="1"/>
  <c r="V37" i="1"/>
  <c r="V24" i="6" s="1"/>
  <c r="V32" i="1"/>
  <c r="V19" i="6" s="1"/>
  <c r="V16" i="1"/>
  <c r="W16" i="1" s="1"/>
  <c r="P13" i="1"/>
  <c r="Z18" i="1"/>
  <c r="Z13" i="1"/>
  <c r="P8" i="1"/>
  <c r="P29" i="1"/>
  <c r="P16" i="6" s="1"/>
  <c r="T20" i="1"/>
  <c r="T22" i="1"/>
  <c r="T15" i="1"/>
  <c r="W41" i="6"/>
  <c r="W111" i="1"/>
  <c r="T21" i="1"/>
  <c r="V31" i="1"/>
  <c r="V27" i="1"/>
  <c r="V14" i="6" s="1"/>
  <c r="T14" i="1"/>
  <c r="P12" i="1"/>
  <c r="P14" i="1"/>
  <c r="V26" i="1"/>
  <c r="V13" i="6" s="1"/>
  <c r="C6" i="3"/>
  <c r="I29" i="6"/>
  <c r="P6" i="1"/>
  <c r="C5" i="3"/>
  <c r="I10" i="6"/>
  <c r="I44" i="1"/>
  <c r="W13" i="1"/>
  <c r="W7" i="1"/>
  <c r="Z10" i="1" l="1"/>
  <c r="AA10" i="1" s="1"/>
  <c r="V29" i="1"/>
  <c r="V16" i="6" s="1"/>
  <c r="AG16" i="1"/>
  <c r="AH16" i="1" s="1"/>
  <c r="P18" i="6"/>
  <c r="D45" i="8"/>
  <c r="P6" i="6"/>
  <c r="V6" i="1"/>
  <c r="W6" i="6" s="1"/>
  <c r="AO119" i="7"/>
  <c r="AO120" i="7" s="1"/>
  <c r="Z6" i="1"/>
  <c r="AG8" i="1"/>
  <c r="D51" i="8"/>
  <c r="AG7" i="1"/>
  <c r="AC7" i="1"/>
  <c r="AD7" i="1" s="1"/>
  <c r="P7" i="6"/>
  <c r="P8" i="6"/>
  <c r="AG12" i="1"/>
  <c r="P9" i="6"/>
  <c r="W35" i="1"/>
  <c r="W22" i="6" s="1"/>
  <c r="W25" i="1"/>
  <c r="W12" i="6" s="1"/>
  <c r="AC111" i="1"/>
  <c r="AJ86" i="1"/>
  <c r="P42" i="1"/>
  <c r="P29" i="6" s="1"/>
  <c r="W37" i="1"/>
  <c r="W24" i="6" s="1"/>
  <c r="W26" i="1"/>
  <c r="W13" i="6" s="1"/>
  <c r="W27" i="1"/>
  <c r="W14" i="6" s="1"/>
  <c r="V18" i="6"/>
  <c r="W31" i="1"/>
  <c r="V41" i="1"/>
  <c r="Z22" i="1"/>
  <c r="V22" i="1"/>
  <c r="AA18" i="1"/>
  <c r="W32" i="1"/>
  <c r="W19" i="6" s="1"/>
  <c r="AC26" i="1"/>
  <c r="AD26" i="1" s="1"/>
  <c r="AD13" i="6" s="1"/>
  <c r="V33" i="1"/>
  <c r="Z14" i="1"/>
  <c r="V14" i="1"/>
  <c r="P23" i="1"/>
  <c r="P10" i="6" s="1"/>
  <c r="Z21" i="1"/>
  <c r="V40" i="1"/>
  <c r="V21" i="1"/>
  <c r="V34" i="1"/>
  <c r="Z15" i="1"/>
  <c r="V15" i="1"/>
  <c r="V28" i="1"/>
  <c r="V9" i="1"/>
  <c r="Z9" i="1"/>
  <c r="AA9" i="1" s="1"/>
  <c r="AC27" i="1"/>
  <c r="AD27" i="1" s="1"/>
  <c r="AD14" i="6" s="1"/>
  <c r="V39" i="1"/>
  <c r="V20" i="1"/>
  <c r="Z20" i="1"/>
  <c r="W93" i="6"/>
  <c r="AM111" i="1"/>
  <c r="AM93" i="6" s="1"/>
  <c r="AA13" i="1"/>
  <c r="V38" i="1"/>
  <c r="Z19" i="1"/>
  <c r="V19" i="1"/>
  <c r="AC35" i="1"/>
  <c r="AD35" i="1" s="1"/>
  <c r="AD22" i="6" s="1"/>
  <c r="AC31" i="1"/>
  <c r="AD31" i="1" s="1"/>
  <c r="I113" i="1"/>
  <c r="I123" i="1" s="1"/>
  <c r="I124" i="1" s="1"/>
  <c r="I31" i="6"/>
  <c r="AD8" i="1"/>
  <c r="AD16" i="1"/>
  <c r="AC29" i="1" l="1"/>
  <c r="AD29" i="1" s="1"/>
  <c r="AD16" i="6" s="1"/>
  <c r="AG10" i="1"/>
  <c r="I117" i="1"/>
  <c r="I118" i="1" s="1"/>
  <c r="I120" i="1"/>
  <c r="AH8" i="1"/>
  <c r="AJ8" i="1" s="1"/>
  <c r="AK8" i="1" s="1"/>
  <c r="AH10" i="1"/>
  <c r="AJ29" i="1" s="1"/>
  <c r="W29" i="1"/>
  <c r="W16" i="6" s="1"/>
  <c r="AH12" i="1"/>
  <c r="AJ31" i="1" s="1"/>
  <c r="AC10" i="1"/>
  <c r="AD10" i="1" s="1"/>
  <c r="AH7" i="1"/>
  <c r="AJ7" i="1" s="1"/>
  <c r="AK7" i="1" s="1"/>
  <c r="AA6" i="1"/>
  <c r="AC6" i="1" s="1"/>
  <c r="AD6" i="1" s="1"/>
  <c r="AD6" i="6" s="1"/>
  <c r="AD18" i="6"/>
  <c r="F45" i="8"/>
  <c r="W18" i="6"/>
  <c r="E45" i="8"/>
  <c r="E51" i="8"/>
  <c r="AJ35" i="1"/>
  <c r="AJ22" i="6" s="1"/>
  <c r="AJ16" i="1"/>
  <c r="AK16" i="1" s="1"/>
  <c r="AM16" i="1" s="1"/>
  <c r="AJ111" i="1"/>
  <c r="AJ93" i="6" s="1"/>
  <c r="AJ68" i="6"/>
  <c r="D6" i="3"/>
  <c r="P44" i="1"/>
  <c r="P31" i="6" s="1"/>
  <c r="D5" i="3"/>
  <c r="AA19" i="1"/>
  <c r="AA20" i="1"/>
  <c r="V21" i="6"/>
  <c r="W34" i="1"/>
  <c r="W21" i="6" s="1"/>
  <c r="AJ26" i="1"/>
  <c r="AC37" i="1"/>
  <c r="AD37" i="1" s="1"/>
  <c r="AD24" i="6" s="1"/>
  <c r="AC18" i="1"/>
  <c r="AD18" i="1" s="1"/>
  <c r="AG18" i="1"/>
  <c r="V25" i="6"/>
  <c r="W38" i="1"/>
  <c r="W25" i="6" s="1"/>
  <c r="W15" i="1"/>
  <c r="W21" i="1"/>
  <c r="V20" i="6"/>
  <c r="W33" i="1"/>
  <c r="W20" i="6" s="1"/>
  <c r="W22" i="1"/>
  <c r="AC32" i="1"/>
  <c r="AD32" i="1" s="1"/>
  <c r="AD19" i="6" s="1"/>
  <c r="AG13" i="1"/>
  <c r="AC13" i="1"/>
  <c r="AD13" i="1" s="1"/>
  <c r="AA21" i="1"/>
  <c r="AA14" i="1"/>
  <c r="W20" i="1"/>
  <c r="V15" i="6"/>
  <c r="W28" i="1"/>
  <c r="V28" i="6"/>
  <c r="W41" i="1"/>
  <c r="W28" i="6" s="1"/>
  <c r="W19" i="1"/>
  <c r="AJ27" i="1"/>
  <c r="V26" i="6"/>
  <c r="W39" i="1"/>
  <c r="W26" i="6" s="1"/>
  <c r="W9" i="1"/>
  <c r="W7" i="6" s="1"/>
  <c r="AA15" i="1"/>
  <c r="V27" i="6"/>
  <c r="W40" i="1"/>
  <c r="W27" i="6" s="1"/>
  <c r="W14" i="1"/>
  <c r="AA22" i="1"/>
  <c r="C15" i="3"/>
  <c r="I95" i="6"/>
  <c r="H153" i="1" l="1"/>
  <c r="H106" i="6" s="1"/>
  <c r="H123" i="1"/>
  <c r="H105" i="6" s="1"/>
  <c r="I121" i="1"/>
  <c r="I102" i="6"/>
  <c r="AJ10" i="1"/>
  <c r="AJ12" i="1"/>
  <c r="AK12" i="1" s="1"/>
  <c r="AM12" i="1" s="1"/>
  <c r="AC25" i="1"/>
  <c r="AD25" i="1" s="1"/>
  <c r="AD12" i="6" s="1"/>
  <c r="AG6" i="1"/>
  <c r="AH6" i="1" s="1"/>
  <c r="F51" i="8"/>
  <c r="W8" i="6"/>
  <c r="AK35" i="1"/>
  <c r="AK22" i="6" s="1"/>
  <c r="W9" i="6"/>
  <c r="P113" i="1"/>
  <c r="P123" i="1" s="1"/>
  <c r="P124" i="1" s="1"/>
  <c r="I99" i="6"/>
  <c r="I155" i="1"/>
  <c r="AC40" i="1"/>
  <c r="AD40" i="1" s="1"/>
  <c r="AD27" i="6" s="1"/>
  <c r="AC21" i="1"/>
  <c r="AD21" i="1" s="1"/>
  <c r="AG21" i="1"/>
  <c r="AJ18" i="6"/>
  <c r="AK31" i="1"/>
  <c r="G45" i="8" s="1"/>
  <c r="AC28" i="1"/>
  <c r="AD28" i="1" s="1"/>
  <c r="AD15" i="6" s="1"/>
  <c r="AC9" i="1"/>
  <c r="AD9" i="1" s="1"/>
  <c r="AD7" i="6" s="1"/>
  <c r="AG9" i="1"/>
  <c r="AH9" i="1" s="1"/>
  <c r="AC38" i="1"/>
  <c r="AD38" i="1" s="1"/>
  <c r="AD25" i="6" s="1"/>
  <c r="AC19" i="1"/>
  <c r="AD19" i="1" s="1"/>
  <c r="AG19" i="1"/>
  <c r="AC34" i="1"/>
  <c r="AD34" i="1" s="1"/>
  <c r="AG15" i="1"/>
  <c r="AC15" i="1"/>
  <c r="AD15" i="1" s="1"/>
  <c r="W15" i="6"/>
  <c r="W42" i="1"/>
  <c r="AH18" i="1"/>
  <c r="AM8" i="1"/>
  <c r="AK10" i="1"/>
  <c r="AC33" i="1"/>
  <c r="AD33" i="1" s="1"/>
  <c r="AD20" i="6" s="1"/>
  <c r="AG14" i="1"/>
  <c r="AC14" i="1"/>
  <c r="AD14" i="1" s="1"/>
  <c r="AH13" i="1"/>
  <c r="AJ13" i="6"/>
  <c r="AK26" i="1"/>
  <c r="AJ16" i="6"/>
  <c r="AK29" i="1"/>
  <c r="AC39" i="1"/>
  <c r="AD39" i="1" s="1"/>
  <c r="AD26" i="6" s="1"/>
  <c r="AC20" i="1"/>
  <c r="AD20" i="1" s="1"/>
  <c r="AG20" i="1"/>
  <c r="AM7" i="1"/>
  <c r="AC41" i="1"/>
  <c r="AD41" i="1" s="1"/>
  <c r="AC22" i="1"/>
  <c r="AD22" i="1" s="1"/>
  <c r="AG22" i="1"/>
  <c r="W23" i="1"/>
  <c r="AJ14" i="6"/>
  <c r="AK27" i="1"/>
  <c r="H108" i="6"/>
  <c r="H126" i="1" l="1"/>
  <c r="I126" i="1"/>
  <c r="I153" i="1" s="1"/>
  <c r="I103" i="6"/>
  <c r="O153" i="1"/>
  <c r="AJ6" i="1"/>
  <c r="AK6" i="1" s="1"/>
  <c r="AJ25" i="1"/>
  <c r="AJ12" i="6" s="1"/>
  <c r="AD9" i="6"/>
  <c r="I100" i="6"/>
  <c r="AM35" i="1"/>
  <c r="AM22" i="6" s="1"/>
  <c r="AD8" i="6"/>
  <c r="D15" i="3"/>
  <c r="P120" i="1"/>
  <c r="P117" i="1"/>
  <c r="P99" i="6" s="1"/>
  <c r="P95" i="6"/>
  <c r="AD42" i="1"/>
  <c r="AD29" i="6" s="1"/>
  <c r="W10" i="6"/>
  <c r="W44" i="1"/>
  <c r="E5" i="3"/>
  <c r="AK13" i="6"/>
  <c r="AM26" i="1"/>
  <c r="AM13" i="6" s="1"/>
  <c r="AH15" i="1"/>
  <c r="AD23" i="1"/>
  <c r="AD28" i="6"/>
  <c r="AH14" i="1"/>
  <c r="AM10" i="1"/>
  <c r="W29" i="6"/>
  <c r="E6" i="3"/>
  <c r="AJ37" i="1"/>
  <c r="AJ18" i="1"/>
  <c r="AH21" i="1"/>
  <c r="AK14" i="6"/>
  <c r="AM27" i="1"/>
  <c r="AM14" i="6" s="1"/>
  <c r="AH22" i="1"/>
  <c r="AH20" i="1"/>
  <c r="AK16" i="6"/>
  <c r="AM29" i="1"/>
  <c r="AM16" i="6" s="1"/>
  <c r="AD21" i="6"/>
  <c r="AH19" i="1"/>
  <c r="AK18" i="6"/>
  <c r="AM31" i="1"/>
  <c r="AM18" i="6" s="1"/>
  <c r="AJ32" i="1"/>
  <c r="AJ13" i="1"/>
  <c r="I105" i="6"/>
  <c r="P102" i="6" l="1"/>
  <c r="O123" i="1"/>
  <c r="O105" i="6" s="1"/>
  <c r="AK25" i="1"/>
  <c r="AM25" i="1" s="1"/>
  <c r="AM12" i="6" s="1"/>
  <c r="O106" i="6"/>
  <c r="O126" i="1"/>
  <c r="AK6" i="6"/>
  <c r="AM6" i="6" s="1"/>
  <c r="P121" i="1"/>
  <c r="P103" i="6" s="1"/>
  <c r="O108" i="6"/>
  <c r="P118" i="1"/>
  <c r="AD44" i="1"/>
  <c r="AD31" i="6" s="1"/>
  <c r="F6" i="3"/>
  <c r="AD10" i="6"/>
  <c r="F5" i="3"/>
  <c r="AJ19" i="6"/>
  <c r="AK32" i="1"/>
  <c r="AJ19" i="1"/>
  <c r="AJ38" i="1"/>
  <c r="AJ22" i="1"/>
  <c r="AJ41" i="1"/>
  <c r="AK18" i="1"/>
  <c r="AJ14" i="1"/>
  <c r="AJ33" i="1"/>
  <c r="AJ40" i="1"/>
  <c r="AJ21" i="1"/>
  <c r="AJ15" i="1"/>
  <c r="AJ34" i="1"/>
  <c r="W113" i="1"/>
  <c r="W123" i="1" s="1"/>
  <c r="W124" i="1" s="1"/>
  <c r="W31" i="6"/>
  <c r="AJ28" i="1"/>
  <c r="AJ9" i="1"/>
  <c r="AK13" i="1"/>
  <c r="AJ20" i="1"/>
  <c r="AJ39" i="1"/>
  <c r="AJ24" i="6"/>
  <c r="AK37" i="1"/>
  <c r="P105" i="6"/>
  <c r="P126" i="1" l="1"/>
  <c r="P155" i="1"/>
  <c r="AK12" i="6"/>
  <c r="P100" i="6"/>
  <c r="G51" i="8"/>
  <c r="AD113" i="1"/>
  <c r="AD123" i="1" s="1"/>
  <c r="AD124" i="1" s="1"/>
  <c r="AM13" i="1"/>
  <c r="AJ27" i="6"/>
  <c r="AK40" i="1"/>
  <c r="AK20" i="1"/>
  <c r="AK33" i="1"/>
  <c r="AJ20" i="6"/>
  <c r="AM18" i="1"/>
  <c r="AJ25" i="6"/>
  <c r="AK38" i="1"/>
  <c r="AK39" i="1"/>
  <c r="AJ26" i="6"/>
  <c r="AK15" i="1"/>
  <c r="AK24" i="6"/>
  <c r="AM37" i="1"/>
  <c r="AM24" i="6" s="1"/>
  <c r="AK9" i="1"/>
  <c r="AK7" i="6" s="1"/>
  <c r="AM7" i="6" s="1"/>
  <c r="E15" i="3"/>
  <c r="W117" i="1"/>
  <c r="W120" i="1"/>
  <c r="V123" i="1" s="1"/>
  <c r="V105" i="6" s="1"/>
  <c r="W95" i="6"/>
  <c r="AK21" i="1"/>
  <c r="AK14" i="1"/>
  <c r="AJ28" i="6"/>
  <c r="AK41" i="1"/>
  <c r="AK19" i="1"/>
  <c r="AJ15" i="6"/>
  <c r="AK28" i="1"/>
  <c r="AK19" i="6"/>
  <c r="AM32" i="1"/>
  <c r="AM19" i="6" s="1"/>
  <c r="AJ21" i="6"/>
  <c r="AK34" i="1"/>
  <c r="AK22" i="1"/>
  <c r="AK9" i="6" l="1"/>
  <c r="AM9" i="6" s="1"/>
  <c r="AC153" i="1"/>
  <c r="AC126" i="1" s="1"/>
  <c r="V153" i="1"/>
  <c r="AD120" i="1"/>
  <c r="AK8" i="6"/>
  <c r="AM8" i="6" s="1"/>
  <c r="AD117" i="1"/>
  <c r="AD99" i="6" s="1"/>
  <c r="AD121" i="1"/>
  <c r="AD103" i="6" s="1"/>
  <c r="F15" i="3"/>
  <c r="AD95" i="6"/>
  <c r="AK25" i="6"/>
  <c r="AM38" i="1"/>
  <c r="AM25" i="6" s="1"/>
  <c r="AK15" i="6"/>
  <c r="AM28" i="1"/>
  <c r="AM15" i="6" s="1"/>
  <c r="AK42" i="1"/>
  <c r="W121" i="1"/>
  <c r="W103" i="6" s="1"/>
  <c r="W102" i="6"/>
  <c r="AM9" i="1"/>
  <c r="AK23" i="1"/>
  <c r="AM15" i="1"/>
  <c r="AK20" i="6"/>
  <c r="AM33" i="1"/>
  <c r="AM20" i="6" s="1"/>
  <c r="AM14" i="1"/>
  <c r="AK21" i="6"/>
  <c r="AM34" i="1"/>
  <c r="AM21" i="6" s="1"/>
  <c r="AK28" i="6"/>
  <c r="AM41" i="1"/>
  <c r="AM28" i="6" s="1"/>
  <c r="AM21" i="1"/>
  <c r="W99" i="6"/>
  <c r="W118" i="1"/>
  <c r="V108" i="6"/>
  <c r="AM20" i="1"/>
  <c r="AM19" i="1"/>
  <c r="AK27" i="6"/>
  <c r="AM40" i="1"/>
  <c r="AM27" i="6" s="1"/>
  <c r="AM22" i="1"/>
  <c r="AK26" i="6"/>
  <c r="AM39" i="1"/>
  <c r="AM26" i="6" s="1"/>
  <c r="W105" i="6"/>
  <c r="W126" i="1" l="1"/>
  <c r="W155" i="1"/>
  <c r="AD102" i="6"/>
  <c r="AC123" i="1"/>
  <c r="V106" i="6"/>
  <c r="V126" i="1"/>
  <c r="AD118" i="1"/>
  <c r="AD155" i="1" s="1"/>
  <c r="AD105" i="6"/>
  <c r="AK44" i="1"/>
  <c r="AK10" i="6"/>
  <c r="G5" i="3"/>
  <c r="AM23" i="1"/>
  <c r="W100" i="6"/>
  <c r="AK29" i="6"/>
  <c r="G6" i="3"/>
  <c r="AM42" i="1"/>
  <c r="AD100" i="6" l="1"/>
  <c r="AD126" i="1"/>
  <c r="AM10" i="6"/>
  <c r="I5" i="3"/>
  <c r="AM29" i="6"/>
  <c r="I6" i="3"/>
  <c r="AK113" i="1"/>
  <c r="AK123" i="1" s="1"/>
  <c r="AM44" i="1"/>
  <c r="AM31" i="6" s="1"/>
  <c r="AK31" i="6"/>
  <c r="AK124" i="1" l="1"/>
  <c r="AM124" i="1" s="1"/>
  <c r="G15" i="3"/>
  <c r="AM113" i="1"/>
  <c r="AK95" i="6"/>
  <c r="AK120" i="1"/>
  <c r="AJ123" i="1" s="1"/>
  <c r="AJ105" i="6" s="1"/>
  <c r="AK117" i="1"/>
  <c r="AJ153" i="1" l="1"/>
  <c r="AM120" i="1"/>
  <c r="AM102" i="6" s="1"/>
  <c r="AK102" i="6"/>
  <c r="AK121" i="1"/>
  <c r="I15" i="3"/>
  <c r="AM95" i="6"/>
  <c r="AM123" i="1"/>
  <c r="AM105" i="6" s="1"/>
  <c r="AK105" i="6"/>
  <c r="AK99" i="6"/>
  <c r="AM117" i="1"/>
  <c r="AM99" i="6" s="1"/>
  <c r="AJ108" i="6"/>
  <c r="AK118" i="1"/>
  <c r="AK126" i="1" l="1"/>
  <c r="AK155" i="1"/>
  <c r="AJ106" i="6"/>
  <c r="AJ126" i="1"/>
  <c r="AM118" i="1"/>
  <c r="AM100" i="6" s="1"/>
  <c r="AK100" i="6"/>
  <c r="AM121" i="1"/>
  <c r="AM103" i="6" s="1"/>
  <c r="AK103" i="6"/>
  <c r="I106" i="6" l="1"/>
  <c r="I152" i="1"/>
  <c r="P153" i="1"/>
  <c r="C16" i="3" l="1"/>
  <c r="C17" i="3" s="1"/>
  <c r="I157" i="1"/>
  <c r="I108" i="6"/>
  <c r="P108" i="6"/>
  <c r="D16" i="3"/>
  <c r="D17" i="3" s="1"/>
  <c r="P157" i="1"/>
  <c r="P110" i="6" s="1"/>
  <c r="P106" i="6"/>
  <c r="P152" i="1"/>
  <c r="W152" i="1"/>
  <c r="I110" i="6" l="1"/>
  <c r="W153" i="1"/>
  <c r="AD153" i="1"/>
  <c r="AD157" i="1" l="1"/>
  <c r="AD110" i="6" s="1"/>
  <c r="AD108" i="6"/>
  <c r="F16" i="3"/>
  <c r="F17" i="3" s="1"/>
  <c r="W106" i="6"/>
  <c r="AD152" i="1"/>
  <c r="AD106" i="6"/>
  <c r="AK153" i="1"/>
  <c r="AK106" i="6" l="1"/>
  <c r="W157" i="1"/>
  <c r="E16" i="3"/>
  <c r="E17" i="3" s="1"/>
  <c r="W108" i="6"/>
  <c r="AK152" i="1"/>
  <c r="AM152" i="1" s="1"/>
  <c r="AM126" i="1"/>
  <c r="AM153" i="1"/>
  <c r="AM106" i="6" s="1"/>
  <c r="W110" i="6" l="1"/>
  <c r="AK157" i="1"/>
  <c r="AK110" i="6" s="1"/>
  <c r="AK108" i="6"/>
  <c r="G16" i="3"/>
  <c r="G17" i="3" s="1"/>
  <c r="AM155" i="1"/>
  <c r="AM108" i="6" l="1"/>
  <c r="I16" i="3"/>
  <c r="I17" i="3" s="1"/>
  <c r="AM158" i="1"/>
  <c r="AM111" i="6" s="1"/>
  <c r="AM157" i="1"/>
  <c r="AM110" i="6" l="1"/>
  <c r="C117" i="6" s="1"/>
  <c r="AM159" i="1"/>
  <c r="AM160" i="1" l="1"/>
  <c r="AM113" i="6" s="1"/>
  <c r="AM112" i="6"/>
</calcChain>
</file>

<file path=xl/sharedStrings.xml><?xml version="1.0" encoding="utf-8"?>
<sst xmlns="http://schemas.openxmlformats.org/spreadsheetml/2006/main" count="482" uniqueCount="249">
  <si>
    <t>Yearly</t>
  </si>
  <si>
    <t>% of COL</t>
  </si>
  <si>
    <t>COL Increase</t>
  </si>
  <si>
    <t>New Salary</t>
  </si>
  <si>
    <t>Total Costs</t>
  </si>
  <si>
    <t>Fringe</t>
  </si>
  <si>
    <t>Salary</t>
  </si>
  <si>
    <t>% Effort</t>
  </si>
  <si>
    <t>Year 1</t>
  </si>
  <si>
    <t>Increase</t>
  </si>
  <si>
    <t>Amount</t>
  </si>
  <si>
    <t>Year 2</t>
  </si>
  <si>
    <t>Year 3</t>
  </si>
  <si>
    <t>Year 4</t>
  </si>
  <si>
    <t>Year 5</t>
  </si>
  <si>
    <t>for all years</t>
  </si>
  <si>
    <t>Salary 1</t>
  </si>
  <si>
    <t>Salary 2</t>
  </si>
  <si>
    <t>Salary 3</t>
  </si>
  <si>
    <t>Salary 4</t>
  </si>
  <si>
    <t>Salary 5</t>
  </si>
  <si>
    <t>Salary 6</t>
  </si>
  <si>
    <t>Salary 7</t>
  </si>
  <si>
    <t>Salary 8</t>
  </si>
  <si>
    <t>Salary 9</t>
  </si>
  <si>
    <t>Salary 10</t>
  </si>
  <si>
    <t>Salary 11</t>
  </si>
  <si>
    <t>Salary 12</t>
  </si>
  <si>
    <t>Salary 13</t>
  </si>
  <si>
    <t>Salary 14</t>
  </si>
  <si>
    <t>Salary 15</t>
  </si>
  <si>
    <t>Total Salaries:</t>
  </si>
  <si>
    <t>Fringe 1</t>
  </si>
  <si>
    <t>Fringe 2</t>
  </si>
  <si>
    <t>Fringe 3</t>
  </si>
  <si>
    <t>Fringe 4</t>
  </si>
  <si>
    <t>Fringe 5</t>
  </si>
  <si>
    <t>Fringe 6</t>
  </si>
  <si>
    <t>Fringe 7</t>
  </si>
  <si>
    <t>Fringe 8</t>
  </si>
  <si>
    <t>Fringe 9</t>
  </si>
  <si>
    <t>Fringe 10</t>
  </si>
  <si>
    <t>Fringe 11</t>
  </si>
  <si>
    <t>Fringe 12</t>
  </si>
  <si>
    <t>Fringe 13</t>
  </si>
  <si>
    <t>Fringe 14</t>
  </si>
  <si>
    <t>Fringe 15</t>
  </si>
  <si>
    <t>Total Fringe:</t>
  </si>
  <si>
    <t>Total Salaries &amp; Fringe:</t>
  </si>
  <si>
    <t>Supplies &amp; Materials</t>
  </si>
  <si>
    <t>Supplies</t>
  </si>
  <si>
    <t>Fuel</t>
  </si>
  <si>
    <t>Current Services</t>
  </si>
  <si>
    <t>Travel</t>
  </si>
  <si>
    <t>Communications</t>
  </si>
  <si>
    <t>Printing</t>
  </si>
  <si>
    <t>Repairs &amp; Maintenance</t>
  </si>
  <si>
    <t>Shipping</t>
  </si>
  <si>
    <t>*Tuition</t>
  </si>
  <si>
    <t>Tuition increase</t>
  </si>
  <si>
    <t>Lab Analysis - Off Campus</t>
  </si>
  <si>
    <t>Fixed Charges</t>
  </si>
  <si>
    <t>Animal Care/Use</t>
  </si>
  <si>
    <t>Lab Analysis - On Campus</t>
  </si>
  <si>
    <t>Motor Pool</t>
  </si>
  <si>
    <t>*Equipment</t>
  </si>
  <si>
    <t>Total Expenses:</t>
  </si>
  <si>
    <t>Total Direct Costs:</t>
  </si>
  <si>
    <t>F&amp;A Calculations:</t>
  </si>
  <si>
    <t>MTDC</t>
  </si>
  <si>
    <t>TDC</t>
  </si>
  <si>
    <t>TFFA</t>
  </si>
  <si>
    <t>F&amp;A:</t>
  </si>
  <si>
    <t>Total Sponsor Costs:</t>
  </si>
  <si>
    <t>Cumulative</t>
  </si>
  <si>
    <t>Salaries</t>
  </si>
  <si>
    <t>Tuition</t>
  </si>
  <si>
    <t>Equipment</t>
  </si>
  <si>
    <t>Subcontracts</t>
  </si>
  <si>
    <t>Total Direct</t>
  </si>
  <si>
    <t>F&amp;A</t>
  </si>
  <si>
    <t>Travel-Domestic</t>
  </si>
  <si>
    <t>Sub 2</t>
  </si>
  <si>
    <t>Sub 3</t>
  </si>
  <si>
    <t>Sub 4</t>
  </si>
  <si>
    <t>Sub 5</t>
  </si>
  <si>
    <t>Faculty/Staff</t>
  </si>
  <si>
    <t>Post-Doc</t>
  </si>
  <si>
    <t>Grad Student</t>
  </si>
  <si>
    <t>Hourly</t>
  </si>
  <si>
    <t>Travel-International</t>
  </si>
  <si>
    <t>Livestock Purchases</t>
  </si>
  <si>
    <t>Contracted Services</t>
  </si>
  <si>
    <t>*Rental of Off-site Facilities</t>
  </si>
  <si>
    <t>Study Participants</t>
  </si>
  <si>
    <t>*Participant Support Costs (NSF)</t>
  </si>
  <si>
    <t>Other Current Services</t>
  </si>
  <si>
    <t>Cost Share Type</t>
  </si>
  <si>
    <t>Voluntary Committed</t>
  </si>
  <si>
    <t>Mandatory</t>
  </si>
  <si>
    <t>Voluntary Uncommitted</t>
  </si>
  <si>
    <t>Cost Share Mechanism</t>
  </si>
  <si>
    <t>Entity 1</t>
  </si>
  <si>
    <t>Entity 2</t>
  </si>
  <si>
    <t>Entity 3</t>
  </si>
  <si>
    <t>Entity 4</t>
  </si>
  <si>
    <t>Entity 5</t>
  </si>
  <si>
    <t>*Third Party / Subawardee (Unspecified Funds)</t>
  </si>
  <si>
    <t>State</t>
  </si>
  <si>
    <t>Local</t>
  </si>
  <si>
    <t>Faculty / Staff</t>
  </si>
  <si>
    <t>Postdocs</t>
  </si>
  <si>
    <t>Graduate Students</t>
  </si>
  <si>
    <t>Hourly Employees</t>
  </si>
  <si>
    <t>Summer (Faculty)</t>
  </si>
  <si>
    <t>51100/51200/51300</t>
  </si>
  <si>
    <t>Total Fringe (51800):</t>
  </si>
  <si>
    <t>Supplies &amp; Materials (52000)</t>
  </si>
  <si>
    <t>Travel (53100)</t>
  </si>
  <si>
    <t>Third Party (In-Kind)</t>
  </si>
  <si>
    <t>Third Party (Cash)</t>
  </si>
  <si>
    <t>NCSU (In-Kind)</t>
  </si>
  <si>
    <t>NCSU (Cash)</t>
  </si>
  <si>
    <t>TBD, N/A or Unknown</t>
  </si>
  <si>
    <t>*Unrecovered Indirect Costs (Sponsor Costs)</t>
  </si>
  <si>
    <t>Cost Share Effort Summary</t>
  </si>
  <si>
    <t>Total</t>
  </si>
  <si>
    <t>Cost Share Information (Type)</t>
  </si>
  <si>
    <t>Cost Share Information (Source)</t>
  </si>
  <si>
    <t>Total:</t>
  </si>
  <si>
    <t>PINS</t>
  </si>
  <si>
    <t>Version</t>
  </si>
  <si>
    <t>File Name:</t>
  </si>
  <si>
    <t>Initial_Budget</t>
  </si>
  <si>
    <t>Revised_Budget1</t>
  </si>
  <si>
    <t>Revised_Budget2</t>
  </si>
  <si>
    <t>Revised_Budget3</t>
  </si>
  <si>
    <t>Revised_Budget4</t>
  </si>
  <si>
    <t>Revised_Budget5</t>
  </si>
  <si>
    <t>Cost per Part.</t>
  </si>
  <si>
    <t># of Part.</t>
  </si>
  <si>
    <t>Cost Share Source</t>
  </si>
  <si>
    <t>Account Info (if known)</t>
  </si>
  <si>
    <t>NCARS</t>
  </si>
  <si>
    <t>NCARS/Extension</t>
  </si>
  <si>
    <t>Extension</t>
  </si>
  <si>
    <t>TBD</t>
  </si>
  <si>
    <t xml:space="preserve">*Subcontracts </t>
  </si>
  <si>
    <t>Wire Fee (for international subs)</t>
  </si>
  <si>
    <t>Total NCSU + Sub IDC</t>
  </si>
  <si>
    <t>Current Services (53900)</t>
  </si>
  <si>
    <t>Fixed Charges (54900)</t>
  </si>
  <si>
    <t>Contracted Services (51900)</t>
  </si>
  <si>
    <t>*Equipment (55000)</t>
  </si>
  <si>
    <t>*Tuition (56000)</t>
  </si>
  <si>
    <t>*Subcontracts (56980)</t>
  </si>
  <si>
    <t>F&amp;A (58960):</t>
  </si>
  <si>
    <t>Entity 6</t>
  </si>
  <si>
    <t>Entity 7</t>
  </si>
  <si>
    <t>Entity 8</t>
  </si>
  <si>
    <t>Entity 9</t>
  </si>
  <si>
    <t>Entity 10</t>
  </si>
  <si>
    <t>Entity 11</t>
  </si>
  <si>
    <t>Entity 12</t>
  </si>
  <si>
    <t>Entity 13</t>
  </si>
  <si>
    <t>Entity 14</t>
  </si>
  <si>
    <t>Entity 15</t>
  </si>
  <si>
    <t>Entity 16</t>
  </si>
  <si>
    <t>Entity 17</t>
  </si>
  <si>
    <t>Entity 18</t>
  </si>
  <si>
    <t>Entity 19</t>
  </si>
  <si>
    <t>Entity 20</t>
  </si>
  <si>
    <t>Entity 21</t>
  </si>
  <si>
    <t>Entity 22</t>
  </si>
  <si>
    <t>Entity 23</t>
  </si>
  <si>
    <t>Entity 24</t>
  </si>
  <si>
    <t>Entity 25</t>
  </si>
  <si>
    <t>Sub 1</t>
  </si>
  <si>
    <t>Sub 6</t>
  </si>
  <si>
    <t>Sub 7</t>
  </si>
  <si>
    <t>Sub 8</t>
  </si>
  <si>
    <t>Sub 9</t>
  </si>
  <si>
    <t>Sub 10</t>
  </si>
  <si>
    <t>Sub 11</t>
  </si>
  <si>
    <t>Sub 12</t>
  </si>
  <si>
    <t>Sub 13</t>
  </si>
  <si>
    <t>Sub 14</t>
  </si>
  <si>
    <t>Sub 15</t>
  </si>
  <si>
    <t>Sub 16</t>
  </si>
  <si>
    <t>Sub 17</t>
  </si>
  <si>
    <t>Sub 18</t>
  </si>
  <si>
    <t>Sub 19</t>
  </si>
  <si>
    <t>Sub 20</t>
  </si>
  <si>
    <t>Sub 21</t>
  </si>
  <si>
    <t>Sub 22</t>
  </si>
  <si>
    <t>Sub 23</t>
  </si>
  <si>
    <t>Sub 24</t>
  </si>
  <si>
    <t>Sub 25</t>
  </si>
  <si>
    <t>Administrative</t>
  </si>
  <si>
    <t>Administrative Salaries</t>
  </si>
  <si>
    <t>Note:  Totals include salary and fringe.</t>
  </si>
  <si>
    <t># of Participants</t>
  </si>
  <si>
    <t>Contractor 1</t>
  </si>
  <si>
    <t>Contractor 2</t>
  </si>
  <si>
    <t>Contractor 3</t>
  </si>
  <si>
    <t>Contractor 4</t>
  </si>
  <si>
    <t>Contractor 5</t>
  </si>
  <si>
    <t>NCSU Indirect</t>
  </si>
  <si>
    <t xml:space="preserve">        --Travel (56967/56966)</t>
  </si>
  <si>
    <t xml:space="preserve">        --Stipends Non-NCSU (56966)</t>
  </si>
  <si>
    <t xml:space="preserve">        --Stipends NCSU (56967)</t>
  </si>
  <si>
    <t xml:space="preserve">        --Tuition/Hlth Insur. (56962)</t>
  </si>
  <si>
    <t xml:space="preserve">        --Subsistence (56967/56966)</t>
  </si>
  <si>
    <t xml:space="preserve">        --Supplies (56971)</t>
  </si>
  <si>
    <t xml:space="preserve">        --Other - (56967/56966)</t>
  </si>
  <si>
    <t xml:space="preserve">*Participant Support Costs </t>
  </si>
  <si>
    <t>Yes</t>
  </si>
  <si>
    <t>No</t>
  </si>
  <si>
    <t>Current Indirect Cost Rates (On-Campus):</t>
  </si>
  <si>
    <t>Research</t>
  </si>
  <si>
    <t>52% MTDC</t>
  </si>
  <si>
    <t>Instruction</t>
  </si>
  <si>
    <t>Public Service and Other Sponsored Activities</t>
  </si>
  <si>
    <t>33.6% MTDC</t>
  </si>
  <si>
    <t>Off-Campus Rates:</t>
  </si>
  <si>
    <t>Research (using the NCSU Library)</t>
  </si>
  <si>
    <t>27.6% MTDC</t>
  </si>
  <si>
    <t>26% MTDC</t>
  </si>
  <si>
    <t>20% MTDC</t>
  </si>
  <si>
    <t>Common Sponsor Restrictions</t>
  </si>
  <si>
    <t>USDA</t>
  </si>
  <si>
    <t>30% TFFA/42.86% TDC</t>
  </si>
  <si>
    <t>SPONSOR SUMMARY</t>
  </si>
  <si>
    <t>Indirect Cap</t>
  </si>
  <si>
    <t>MATCH SUMMARY - AUGUST 2020</t>
  </si>
  <si>
    <t>Template Version 8.01.20</t>
  </si>
  <si>
    <t>APHIS (Farm Bill)</t>
  </si>
  <si>
    <t>APHIS (Not part of Farm Bill)</t>
  </si>
  <si>
    <t>15% TFFA</t>
  </si>
  <si>
    <t>10% TDC</t>
  </si>
  <si>
    <t>SPONSOR COSTS - FY2020-2021</t>
  </si>
  <si>
    <t>MATCH COSTS - FY 2020-2021</t>
  </si>
  <si>
    <t>Version 8.17.20</t>
  </si>
  <si>
    <t>FY20-21</t>
  </si>
  <si>
    <t>Template Version 8.17.20</t>
  </si>
  <si>
    <t>Research (no NCSU Library use, including virtual access)</t>
  </si>
  <si>
    <t>Publications/Page Costs</t>
  </si>
  <si>
    <t>Publication materials</t>
  </si>
  <si>
    <t>Publication Materials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</si>
</sst>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4" formatCode="_(&quot;$&quot;* #,##0.00_);_(&quot;$&quot;* \(#,##0.00\);_(&quot;$&quot;* &quot;-&quot;??_);_(@_)"/>
    <numFmt numFmtId="164" formatCode="0;;;@"/>
    <numFmt numFmtId="165" formatCode="m\.d\.yyyy"/>
  </numFmts>
  <fonts count="22" x14ac:knownFonts="1">
    <font>
      <sz val="11"/>
      <color theme="1"/>
      <name val="Calibri"/>
      <family val="2"/>
      <scheme val="minor"/>
    </font>
    <font>
      <sz val="11"/>
      <color theme="1"/>
      <name val="Calibri"/>
      <family val="2"/>
      <scheme val="minor"/>
    </font>
    <font>
      <b/>
      <sz val="26"/>
      <color theme="1"/>
      <name val="Calibri"/>
      <family val="2"/>
      <scheme val="minor"/>
    </font>
    <font>
      <sz val="11"/>
      <color theme="0" tint="-0.499984740745262"/>
      <name val="Calibri"/>
      <family val="2"/>
      <scheme val="minor"/>
    </font>
    <font>
      <sz val="12"/>
      <color theme="1"/>
      <name val="Calibri"/>
      <family val="2"/>
      <scheme val="minor"/>
    </font>
    <font>
      <sz val="12"/>
      <color theme="0" tint="-0.499984740745262"/>
      <name val="Calibri"/>
      <family val="2"/>
      <scheme val="minor"/>
    </font>
    <font>
      <b/>
      <sz val="12"/>
      <color theme="1"/>
      <name val="Calibri"/>
      <family val="2"/>
      <scheme val="minor"/>
    </font>
    <font>
      <b/>
      <sz val="14"/>
      <color theme="1"/>
      <name val="Calibri"/>
      <family val="2"/>
      <scheme val="minor"/>
    </font>
    <font>
      <b/>
      <sz val="12"/>
      <color theme="0" tint="-0.499984740745262"/>
      <name val="Calibri"/>
      <family val="2"/>
      <scheme val="minor"/>
    </font>
    <font>
      <sz val="11"/>
      <color theme="0"/>
      <name val="Calibri"/>
      <family val="2"/>
      <scheme val="minor"/>
    </font>
    <font>
      <sz val="11"/>
      <color theme="1" tint="0.499984740745262"/>
      <name val="Calibri"/>
      <family val="2"/>
      <scheme val="minor"/>
    </font>
    <font>
      <sz val="11"/>
      <color rgb="FFFF0000"/>
      <name val="Calibri"/>
      <family val="2"/>
      <scheme val="minor"/>
    </font>
    <font>
      <b/>
      <sz val="10"/>
      <color theme="1"/>
      <name val="Calibri"/>
      <family val="2"/>
      <scheme val="minor"/>
    </font>
    <font>
      <sz val="11"/>
      <name val="Calibri"/>
      <family val="2"/>
      <scheme val="minor"/>
    </font>
    <font>
      <b/>
      <sz val="11"/>
      <name val="Calibri"/>
      <family val="2"/>
      <scheme val="minor"/>
    </font>
    <font>
      <u/>
      <sz val="11"/>
      <color theme="1"/>
      <name val="Calibri"/>
      <family val="2"/>
      <scheme val="minor"/>
    </font>
    <font>
      <b/>
      <sz val="26"/>
      <color theme="8" tint="-0.499984740745262"/>
      <name val="Calibri"/>
      <family val="2"/>
      <scheme val="minor"/>
    </font>
    <font>
      <sz val="11"/>
      <color theme="8" tint="-0.499984740745262"/>
      <name val="Calibri"/>
      <family val="2"/>
      <scheme val="minor"/>
    </font>
    <font>
      <sz val="12"/>
      <color theme="0"/>
      <name val="Calibri"/>
      <family val="2"/>
      <scheme val="minor"/>
    </font>
    <font>
      <b/>
      <sz val="12"/>
      <color theme="0"/>
      <name val="Calibri"/>
      <family val="2"/>
      <scheme val="minor"/>
    </font>
    <font>
      <b/>
      <sz val="14"/>
      <color theme="0"/>
      <name val="Calibri"/>
      <family val="2"/>
      <scheme val="minor"/>
    </font>
    <font>
      <b/>
      <sz val="11"/>
      <color theme="1"/>
      <name val="Calibri"/>
      <family val="2"/>
      <scheme val="minor"/>
    </font>
  </fonts>
  <fills count="18">
    <fill>
      <patternFill patternType="none"/>
    </fill>
    <fill>
      <patternFill patternType="gray125"/>
    </fill>
    <fill>
      <patternFill patternType="solid">
        <fgColor theme="7" tint="0.39997558519241921"/>
        <bgColor indexed="64"/>
      </patternFill>
    </fill>
    <fill>
      <patternFill patternType="solid">
        <fgColor theme="0" tint="-0.499984740745262"/>
        <bgColor indexed="64"/>
      </patternFill>
    </fill>
    <fill>
      <patternFill patternType="solid">
        <fgColor theme="8" tint="0.39997558519241921"/>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
      <patternFill patternType="solid">
        <fgColor theme="5" tint="0.59999389629810485"/>
        <bgColor indexed="64"/>
      </patternFill>
    </fill>
    <fill>
      <patternFill patternType="solid">
        <fgColor theme="1" tint="0.49998474074526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bgColor indexed="64"/>
      </patternFill>
    </fill>
    <fill>
      <patternFill patternType="solid">
        <fgColor theme="7"/>
        <bgColor indexed="64"/>
      </patternFill>
    </fill>
    <fill>
      <patternFill patternType="solid">
        <fgColor theme="9"/>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76">
    <xf numFmtId="0" fontId="0" fillId="0" borderId="0" xfId="0"/>
    <xf numFmtId="10" fontId="0" fillId="0" borderId="0" xfId="2" applyNumberFormat="1" applyFont="1"/>
    <xf numFmtId="0" fontId="0" fillId="0" borderId="0" xfId="0" applyAlignment="1">
      <alignment horizontal="center"/>
    </xf>
    <xf numFmtId="0" fontId="2" fillId="3" borderId="4" xfId="0" applyFont="1" applyFill="1" applyBorder="1" applyProtection="1">
      <protection hidden="1"/>
    </xf>
    <xf numFmtId="0" fontId="2" fillId="3" borderId="0" xfId="0" applyFont="1" applyFill="1" applyBorder="1" applyProtection="1">
      <protection hidden="1"/>
    </xf>
    <xf numFmtId="0" fontId="0" fillId="3" borderId="0" xfId="0" applyFill="1" applyBorder="1" applyProtection="1"/>
    <xf numFmtId="10" fontId="0" fillId="3" borderId="0" xfId="2" applyNumberFormat="1" applyFont="1" applyFill="1" applyBorder="1" applyProtection="1"/>
    <xf numFmtId="0" fontId="0" fillId="3" borderId="0" xfId="0" applyFill="1" applyBorder="1" applyAlignment="1" applyProtection="1">
      <alignment horizontal="center"/>
    </xf>
    <xf numFmtId="0" fontId="0" fillId="3" borderId="5" xfId="0" applyFill="1" applyBorder="1" applyProtection="1"/>
    <xf numFmtId="0" fontId="0" fillId="3" borderId="4" xfId="0" applyFill="1" applyBorder="1" applyProtection="1">
      <protection hidden="1"/>
    </xf>
    <xf numFmtId="0" fontId="0" fillId="3" borderId="0" xfId="0" applyFill="1" applyBorder="1" applyProtection="1">
      <protection hidden="1"/>
    </xf>
    <xf numFmtId="0" fontId="0" fillId="4" borderId="6" xfId="0" applyFill="1" applyBorder="1" applyAlignment="1" applyProtection="1">
      <alignment horizontal="center"/>
    </xf>
    <xf numFmtId="0" fontId="0" fillId="4" borderId="7" xfId="0" applyFill="1" applyBorder="1" applyAlignment="1" applyProtection="1">
      <alignment horizontal="center"/>
    </xf>
    <xf numFmtId="10" fontId="0" fillId="4" borderId="7" xfId="2" applyNumberFormat="1" applyFont="1" applyFill="1" applyBorder="1" applyAlignment="1" applyProtection="1">
      <alignment horizontal="center"/>
    </xf>
    <xf numFmtId="0" fontId="0" fillId="5" borderId="8" xfId="0" applyFill="1" applyBorder="1" applyProtection="1"/>
    <xf numFmtId="0" fontId="0" fillId="4" borderId="7" xfId="0" applyFill="1" applyBorder="1" applyProtection="1"/>
    <xf numFmtId="0" fontId="0" fillId="6" borderId="9" xfId="0" applyFill="1" applyBorder="1" applyAlignment="1" applyProtection="1">
      <alignment horizontal="center"/>
    </xf>
    <xf numFmtId="0" fontId="0" fillId="3" borderId="10" xfId="0" applyFill="1" applyBorder="1" applyProtection="1">
      <protection hidden="1"/>
    </xf>
    <xf numFmtId="0" fontId="0" fillId="3" borderId="11" xfId="0" applyFill="1" applyBorder="1" applyProtection="1">
      <protection hidden="1"/>
    </xf>
    <xf numFmtId="0" fontId="0" fillId="4" borderId="12" xfId="0" applyFill="1" applyBorder="1" applyAlignment="1" applyProtection="1">
      <alignment horizontal="center"/>
    </xf>
    <xf numFmtId="0" fontId="0" fillId="4" borderId="11" xfId="0" applyFill="1" applyBorder="1" applyAlignment="1" applyProtection="1">
      <alignment horizontal="center"/>
    </xf>
    <xf numFmtId="10" fontId="0" fillId="4" borderId="11" xfId="2" applyNumberFormat="1" applyFont="1" applyFill="1" applyBorder="1" applyAlignment="1" applyProtection="1">
      <alignment horizontal="center"/>
    </xf>
    <xf numFmtId="0" fontId="0" fillId="5" borderId="13" xfId="0" applyFill="1" applyBorder="1" applyAlignment="1" applyProtection="1">
      <alignment horizontal="center"/>
    </xf>
    <xf numFmtId="0" fontId="0" fillId="4" borderId="11" xfId="0" applyFill="1" applyBorder="1" applyProtection="1"/>
    <xf numFmtId="0" fontId="0" fillId="6" borderId="15" xfId="0" applyFill="1" applyBorder="1" applyAlignment="1" applyProtection="1">
      <alignment horizontal="center"/>
    </xf>
    <xf numFmtId="0" fontId="0" fillId="4" borderId="4" xfId="0" applyFill="1" applyBorder="1" applyAlignment="1" applyProtection="1">
      <alignment horizontal="left"/>
    </xf>
    <xf numFmtId="0" fontId="0" fillId="7" borderId="6" xfId="0" applyFill="1" applyBorder="1" applyAlignment="1" applyProtection="1">
      <alignment horizontal="left"/>
      <protection locked="0"/>
    </xf>
    <xf numFmtId="0" fontId="0" fillId="3" borderId="6" xfId="0" applyFill="1" applyBorder="1" applyAlignment="1" applyProtection="1">
      <alignment horizontal="left"/>
    </xf>
    <xf numFmtId="10" fontId="0" fillId="7" borderId="8" xfId="2" applyNumberFormat="1" applyFont="1" applyFill="1" applyBorder="1" applyAlignment="1" applyProtection="1">
      <alignment horizontal="center"/>
      <protection locked="0"/>
    </xf>
    <xf numFmtId="44" fontId="0" fillId="7" borderId="6" xfId="1" applyFont="1" applyFill="1" applyBorder="1" applyProtection="1">
      <protection locked="0"/>
    </xf>
    <xf numFmtId="10" fontId="0" fillId="7" borderId="8" xfId="2" applyNumberFormat="1" applyFont="1" applyFill="1" applyBorder="1" applyProtection="1">
      <protection locked="0"/>
    </xf>
    <xf numFmtId="44" fontId="3" fillId="3" borderId="0" xfId="1" applyFont="1" applyFill="1" applyBorder="1" applyProtection="1"/>
    <xf numFmtId="44" fontId="0" fillId="5" borderId="14" xfId="1" applyFont="1" applyFill="1" applyBorder="1" applyProtection="1"/>
    <xf numFmtId="44" fontId="0" fillId="3" borderId="0" xfId="1" applyFont="1" applyFill="1" applyBorder="1" applyProtection="1"/>
    <xf numFmtId="9" fontId="0" fillId="7" borderId="6" xfId="2" applyFont="1" applyFill="1" applyBorder="1" applyAlignment="1" applyProtection="1">
      <alignment horizontal="center"/>
      <protection locked="0"/>
    </xf>
    <xf numFmtId="44" fontId="0" fillId="7" borderId="7" xfId="1" applyFont="1" applyFill="1" applyBorder="1" applyProtection="1">
      <protection locked="0"/>
    </xf>
    <xf numFmtId="44" fontId="0" fillId="7" borderId="14" xfId="1" applyFont="1" applyFill="1" applyBorder="1" applyProtection="1">
      <protection locked="0"/>
    </xf>
    <xf numFmtId="10" fontId="0" fillId="7" borderId="16" xfId="2" applyNumberFormat="1" applyFont="1" applyFill="1" applyBorder="1" applyProtection="1">
      <protection locked="0"/>
    </xf>
    <xf numFmtId="44" fontId="0" fillId="5" borderId="8" xfId="1" applyFont="1" applyFill="1" applyBorder="1" applyProtection="1"/>
    <xf numFmtId="44" fontId="0" fillId="6" borderId="17" xfId="0" applyNumberFormat="1" applyFill="1" applyBorder="1" applyProtection="1"/>
    <xf numFmtId="0" fontId="0" fillId="7" borderId="12" xfId="0" applyFill="1" applyBorder="1" applyAlignment="1" applyProtection="1">
      <alignment horizontal="left"/>
      <protection locked="0"/>
    </xf>
    <xf numFmtId="0" fontId="0" fillId="3" borderId="12" xfId="0" applyFill="1" applyBorder="1" applyAlignment="1" applyProtection="1">
      <alignment horizontal="left"/>
    </xf>
    <xf numFmtId="44" fontId="0" fillId="7" borderId="12" xfId="1" applyFont="1" applyFill="1" applyBorder="1" applyProtection="1">
      <protection locked="0"/>
    </xf>
    <xf numFmtId="10" fontId="0" fillId="7" borderId="14" xfId="2" applyNumberFormat="1" applyFont="1" applyFill="1" applyBorder="1" applyProtection="1">
      <protection locked="0"/>
    </xf>
    <xf numFmtId="9" fontId="0" fillId="7" borderId="12" xfId="2" applyFont="1" applyFill="1" applyBorder="1" applyAlignment="1" applyProtection="1">
      <alignment horizontal="center"/>
      <protection locked="0"/>
    </xf>
    <xf numFmtId="44" fontId="0" fillId="7" borderId="0" xfId="1" applyFont="1" applyFill="1" applyBorder="1" applyProtection="1">
      <protection locked="0"/>
    </xf>
    <xf numFmtId="10" fontId="0" fillId="7" borderId="18" xfId="2" applyNumberFormat="1" applyFont="1" applyFill="1" applyBorder="1" applyProtection="1">
      <protection locked="0"/>
    </xf>
    <xf numFmtId="0" fontId="0" fillId="3" borderId="4" xfId="0" applyFill="1" applyBorder="1" applyAlignment="1" applyProtection="1">
      <alignment horizontal="left"/>
    </xf>
    <xf numFmtId="0" fontId="0" fillId="3" borderId="0" xfId="0" applyFill="1" applyBorder="1" applyAlignment="1" applyProtection="1">
      <alignment horizontal="left"/>
    </xf>
    <xf numFmtId="10" fontId="0" fillId="3" borderId="0" xfId="2" applyNumberFormat="1" applyFont="1" applyFill="1" applyBorder="1" applyAlignment="1" applyProtection="1">
      <alignment horizontal="center"/>
    </xf>
    <xf numFmtId="9" fontId="0" fillId="3" borderId="0" xfId="2" applyFont="1" applyFill="1" applyBorder="1" applyAlignment="1" applyProtection="1">
      <alignment horizontal="center"/>
    </xf>
    <xf numFmtId="44" fontId="0" fillId="3" borderId="11" xfId="1" applyFont="1" applyFill="1" applyBorder="1" applyProtection="1"/>
    <xf numFmtId="9" fontId="0" fillId="3" borderId="11" xfId="2" applyFont="1" applyFill="1" applyBorder="1" applyAlignment="1" applyProtection="1">
      <alignment horizontal="center"/>
    </xf>
    <xf numFmtId="44" fontId="0" fillId="3" borderId="5" xfId="0" applyNumberFormat="1" applyFill="1" applyBorder="1" applyProtection="1"/>
    <xf numFmtId="44" fontId="0" fillId="7" borderId="8" xfId="1" applyFont="1" applyFill="1" applyBorder="1" applyProtection="1">
      <protection locked="0"/>
    </xf>
    <xf numFmtId="0" fontId="0" fillId="7" borderId="14" xfId="0" applyFill="1" applyBorder="1" applyAlignment="1" applyProtection="1">
      <alignment horizontal="left"/>
      <protection locked="0"/>
    </xf>
    <xf numFmtId="44" fontId="0" fillId="7" borderId="19" xfId="1" applyFont="1" applyFill="1" applyBorder="1" applyProtection="1">
      <protection locked="0"/>
    </xf>
    <xf numFmtId="10" fontId="0" fillId="7" borderId="13" xfId="2" applyNumberFormat="1" applyFont="1" applyFill="1" applyBorder="1" applyProtection="1">
      <protection locked="0"/>
    </xf>
    <xf numFmtId="9" fontId="0" fillId="7" borderId="19" xfId="2" applyFont="1" applyFill="1" applyBorder="1" applyAlignment="1" applyProtection="1">
      <alignment horizontal="center"/>
      <protection locked="0"/>
    </xf>
    <xf numFmtId="44" fontId="0" fillId="7" borderId="11" xfId="1" applyFont="1" applyFill="1" applyBorder="1" applyProtection="1">
      <protection locked="0"/>
    </xf>
    <xf numFmtId="44" fontId="0" fillId="7" borderId="13" xfId="1" applyFont="1" applyFill="1" applyBorder="1" applyProtection="1">
      <protection locked="0"/>
    </xf>
    <xf numFmtId="10" fontId="0" fillId="7" borderId="20" xfId="2" applyNumberFormat="1" applyFont="1" applyFill="1" applyBorder="1" applyProtection="1">
      <protection locked="0"/>
    </xf>
    <xf numFmtId="44" fontId="0" fillId="5" borderId="13" xfId="1" applyFont="1" applyFill="1" applyBorder="1" applyProtection="1"/>
    <xf numFmtId="10" fontId="0" fillId="3" borderId="7" xfId="2" applyNumberFormat="1" applyFont="1" applyFill="1" applyBorder="1" applyAlignment="1" applyProtection="1">
      <alignment horizontal="center"/>
    </xf>
    <xf numFmtId="44" fontId="0" fillId="3" borderId="7" xfId="1" applyFont="1" applyFill="1" applyBorder="1" applyProtection="1"/>
    <xf numFmtId="10" fontId="0" fillId="3" borderId="7" xfId="2" applyNumberFormat="1" applyFont="1" applyFill="1" applyBorder="1" applyProtection="1"/>
    <xf numFmtId="9" fontId="0" fillId="3" borderId="7" xfId="2" applyFont="1" applyFill="1" applyBorder="1" applyAlignment="1" applyProtection="1">
      <alignment horizontal="center"/>
    </xf>
    <xf numFmtId="0" fontId="4" fillId="3" borderId="0" xfId="0" applyFont="1" applyFill="1" applyBorder="1" applyProtection="1"/>
    <xf numFmtId="10" fontId="4" fillId="3" borderId="0" xfId="2" applyNumberFormat="1" applyFont="1" applyFill="1" applyBorder="1" applyProtection="1"/>
    <xf numFmtId="44" fontId="0" fillId="8" borderId="23" xfId="1" applyFont="1" applyFill="1" applyBorder="1" applyProtection="1"/>
    <xf numFmtId="44" fontId="4" fillId="3" borderId="0" xfId="1" applyFont="1" applyFill="1" applyBorder="1" applyAlignment="1" applyProtection="1">
      <alignment horizontal="center"/>
    </xf>
    <xf numFmtId="44" fontId="4" fillId="3" borderId="0" xfId="1" applyFont="1" applyFill="1" applyBorder="1" applyProtection="1"/>
    <xf numFmtId="44" fontId="0" fillId="8" borderId="13" xfId="1" applyFont="1" applyFill="1" applyBorder="1" applyProtection="1"/>
    <xf numFmtId="10" fontId="5" fillId="3" borderId="0" xfId="2" applyNumberFormat="1" applyFont="1" applyFill="1" applyBorder="1" applyProtection="1"/>
    <xf numFmtId="0" fontId="4" fillId="3" borderId="12" xfId="0" applyFont="1" applyFill="1" applyBorder="1" applyProtection="1"/>
    <xf numFmtId="44" fontId="4" fillId="8" borderId="24" xfId="0" applyNumberFormat="1" applyFont="1" applyFill="1" applyBorder="1" applyProtection="1"/>
    <xf numFmtId="0" fontId="6" fillId="0" borderId="0" xfId="0" applyFont="1"/>
    <xf numFmtId="0" fontId="0" fillId="3" borderId="4" xfId="0" applyFont="1" applyFill="1" applyBorder="1" applyAlignment="1" applyProtection="1">
      <alignment horizontal="left"/>
    </xf>
    <xf numFmtId="0" fontId="0" fillId="9" borderId="0" xfId="0" applyFont="1" applyFill="1" applyBorder="1" applyAlignment="1" applyProtection="1">
      <alignment horizontal="left"/>
    </xf>
    <xf numFmtId="44" fontId="4" fillId="3" borderId="5" xfId="0" applyNumberFormat="1" applyFont="1" applyFill="1" applyBorder="1" applyProtection="1"/>
    <xf numFmtId="0" fontId="0" fillId="4" borderId="25" xfId="0" applyFill="1" applyBorder="1" applyAlignment="1" applyProtection="1">
      <alignment horizontal="left"/>
    </xf>
    <xf numFmtId="0" fontId="0" fillId="5" borderId="8" xfId="0" applyFill="1" applyBorder="1" applyAlignment="1" applyProtection="1">
      <alignment horizontal="left"/>
    </xf>
    <xf numFmtId="44" fontId="0" fillId="3" borderId="0" xfId="1" applyFont="1" applyFill="1" applyBorder="1" applyAlignment="1" applyProtection="1">
      <alignment horizontal="center"/>
    </xf>
    <xf numFmtId="44" fontId="0" fillId="6" borderId="9" xfId="0" applyNumberFormat="1" applyFill="1" applyBorder="1" applyProtection="1"/>
    <xf numFmtId="0" fontId="0" fillId="4" borderId="26" xfId="0" applyFill="1" applyBorder="1" applyAlignment="1" applyProtection="1">
      <alignment horizontal="left"/>
    </xf>
    <xf numFmtId="0" fontId="0" fillId="5" borderId="14" xfId="0" applyFill="1" applyBorder="1" applyAlignment="1" applyProtection="1">
      <alignment horizontal="left"/>
    </xf>
    <xf numFmtId="0" fontId="0" fillId="5" borderId="13" xfId="0" applyFill="1" applyBorder="1" applyAlignment="1" applyProtection="1">
      <alignment horizontal="left"/>
    </xf>
    <xf numFmtId="0" fontId="4" fillId="0" borderId="0" xfId="0" applyFont="1"/>
    <xf numFmtId="0" fontId="0" fillId="3" borderId="4" xfId="0" applyFont="1" applyFill="1" applyBorder="1" applyProtection="1"/>
    <xf numFmtId="0" fontId="0" fillId="9" borderId="0" xfId="0" applyFont="1" applyFill="1" applyBorder="1" applyProtection="1"/>
    <xf numFmtId="44" fontId="0" fillId="3" borderId="27" xfId="1" applyFont="1" applyFill="1" applyBorder="1" applyProtection="1"/>
    <xf numFmtId="0" fontId="6" fillId="3" borderId="0" xfId="0" applyFont="1" applyFill="1" applyBorder="1" applyProtection="1"/>
    <xf numFmtId="10" fontId="6" fillId="3" borderId="0" xfId="2" applyNumberFormat="1" applyFont="1" applyFill="1" applyBorder="1" applyProtection="1"/>
    <xf numFmtId="44" fontId="6" fillId="2" borderId="23" xfId="1" applyFont="1" applyFill="1" applyBorder="1" applyProtection="1"/>
    <xf numFmtId="44" fontId="6" fillId="3" borderId="0" xfId="1" applyFont="1" applyFill="1" applyBorder="1" applyProtection="1"/>
    <xf numFmtId="44" fontId="6" fillId="3" borderId="0" xfId="1" applyFont="1" applyFill="1" applyBorder="1" applyAlignment="1" applyProtection="1">
      <alignment horizontal="center"/>
    </xf>
    <xf numFmtId="44" fontId="6" fillId="2" borderId="24" xfId="0" applyNumberFormat="1" applyFont="1" applyFill="1" applyBorder="1" applyProtection="1"/>
    <xf numFmtId="0" fontId="6" fillId="3" borderId="4" xfId="0" applyFont="1" applyFill="1" applyBorder="1" applyProtection="1"/>
    <xf numFmtId="0" fontId="6" fillId="9" borderId="0" xfId="0" applyFont="1" applyFill="1" applyBorder="1" applyProtection="1"/>
    <xf numFmtId="44" fontId="6" fillId="3" borderId="5" xfId="0" applyNumberFormat="1" applyFont="1" applyFill="1" applyBorder="1" applyProtection="1"/>
    <xf numFmtId="44" fontId="0" fillId="8" borderId="8" xfId="1" applyFont="1" applyFill="1" applyBorder="1" applyProtection="1"/>
    <xf numFmtId="0" fontId="0" fillId="5" borderId="18" xfId="0" applyFill="1" applyBorder="1" applyAlignment="1" applyProtection="1">
      <alignment horizontal="left"/>
      <protection locked="0"/>
    </xf>
    <xf numFmtId="44" fontId="0" fillId="8" borderId="14" xfId="1" applyFont="1" applyFill="1" applyBorder="1" applyProtection="1"/>
    <xf numFmtId="10" fontId="0" fillId="0" borderId="23" xfId="2" applyNumberFormat="1" applyFont="1" applyFill="1" applyBorder="1" applyProtection="1">
      <protection locked="0"/>
    </xf>
    <xf numFmtId="10" fontId="3" fillId="3" borderId="0" xfId="2" applyNumberFormat="1" applyFont="1" applyFill="1" applyBorder="1" applyProtection="1"/>
    <xf numFmtId="44" fontId="0" fillId="10" borderId="14" xfId="1" applyFont="1" applyFill="1" applyBorder="1" applyProtection="1">
      <protection locked="0"/>
    </xf>
    <xf numFmtId="0" fontId="0" fillId="0" borderId="18" xfId="0" applyBorder="1" applyAlignment="1" applyProtection="1">
      <alignment horizontal="left"/>
      <protection locked="0"/>
    </xf>
    <xf numFmtId="44" fontId="6" fillId="2" borderId="15" xfId="0" applyNumberFormat="1" applyFont="1" applyFill="1" applyBorder="1" applyProtection="1"/>
    <xf numFmtId="44" fontId="6" fillId="3" borderId="7" xfId="1" applyFont="1" applyFill="1" applyBorder="1" applyProtection="1"/>
    <xf numFmtId="44" fontId="0" fillId="11" borderId="24" xfId="0" applyNumberFormat="1" applyFill="1" applyBorder="1" applyProtection="1"/>
    <xf numFmtId="0" fontId="0" fillId="3" borderId="4" xfId="0" applyFill="1" applyBorder="1" applyAlignment="1" applyProtection="1"/>
    <xf numFmtId="0" fontId="0" fillId="3" borderId="0" xfId="0" applyFill="1" applyBorder="1" applyAlignment="1" applyProtection="1"/>
    <xf numFmtId="0" fontId="0" fillId="3" borderId="0" xfId="0" applyFill="1" applyAlignment="1" applyProtection="1"/>
    <xf numFmtId="10" fontId="0" fillId="12" borderId="23" xfId="2" applyNumberFormat="1" applyFont="1" applyFill="1" applyBorder="1" applyAlignment="1" applyProtection="1">
      <alignment horizontal="center"/>
    </xf>
    <xf numFmtId="10" fontId="0" fillId="7" borderId="23" xfId="2" applyNumberFormat="1" applyFont="1" applyFill="1" applyBorder="1" applyProtection="1">
      <protection locked="0"/>
    </xf>
    <xf numFmtId="0" fontId="0" fillId="3" borderId="4" xfId="0" applyFill="1" applyBorder="1" applyProtection="1"/>
    <xf numFmtId="0" fontId="0" fillId="9" borderId="0" xfId="0" applyFill="1" applyBorder="1" applyProtection="1"/>
    <xf numFmtId="49" fontId="0" fillId="0" borderId="23" xfId="2" applyNumberFormat="1" applyFont="1" applyFill="1" applyBorder="1" applyAlignment="1" applyProtection="1">
      <alignment horizontal="left"/>
      <protection locked="0"/>
    </xf>
    <xf numFmtId="44" fontId="0" fillId="2" borderId="23" xfId="1" applyFont="1" applyFill="1" applyBorder="1" applyProtection="1"/>
    <xf numFmtId="10" fontId="0" fillId="3" borderId="0" xfId="2" applyNumberFormat="1" applyFont="1" applyFill="1" applyBorder="1" applyAlignment="1" applyProtection="1">
      <alignment horizontal="left"/>
    </xf>
    <xf numFmtId="44" fontId="0" fillId="2" borderId="8" xfId="1" applyFont="1" applyFill="1" applyBorder="1" applyProtection="1"/>
    <xf numFmtId="44" fontId="0" fillId="2" borderId="24" xfId="0" applyNumberFormat="1" applyFill="1" applyBorder="1" applyProtection="1"/>
    <xf numFmtId="0" fontId="7" fillId="3" borderId="0" xfId="0" applyFont="1" applyFill="1" applyBorder="1" applyProtection="1"/>
    <xf numFmtId="10" fontId="7" fillId="3" borderId="0" xfId="2" applyNumberFormat="1" applyFont="1" applyFill="1" applyBorder="1" applyProtection="1"/>
    <xf numFmtId="44" fontId="7" fillId="2" borderId="23" xfId="1" applyFont="1" applyFill="1" applyBorder="1" applyProtection="1"/>
    <xf numFmtId="44" fontId="7" fillId="3" borderId="0" xfId="1" applyFont="1" applyFill="1" applyBorder="1" applyProtection="1"/>
    <xf numFmtId="44" fontId="7" fillId="3" borderId="0" xfId="1" applyFont="1" applyFill="1" applyBorder="1" applyAlignment="1" applyProtection="1">
      <alignment horizontal="center"/>
    </xf>
    <xf numFmtId="44" fontId="7" fillId="2" borderId="24" xfId="0" applyNumberFormat="1" applyFont="1" applyFill="1" applyBorder="1" applyProtection="1"/>
    <xf numFmtId="0" fontId="7" fillId="0" borderId="0" xfId="0" applyFont="1"/>
    <xf numFmtId="44" fontId="0" fillId="0" borderId="28" xfId="0" applyNumberFormat="1" applyBorder="1" applyProtection="1"/>
    <xf numFmtId="44" fontId="0" fillId="0" borderId="5" xfId="0" applyNumberFormat="1" applyBorder="1" applyProtection="1"/>
    <xf numFmtId="0" fontId="0" fillId="3" borderId="29" xfId="0" applyFill="1" applyBorder="1" applyProtection="1"/>
    <xf numFmtId="0" fontId="0" fillId="9" borderId="30" xfId="0" applyFill="1" applyBorder="1" applyProtection="1"/>
    <xf numFmtId="0" fontId="0" fillId="3" borderId="30" xfId="0" applyFill="1" applyBorder="1" applyProtection="1"/>
    <xf numFmtId="10" fontId="0" fillId="3" borderId="30" xfId="2" applyNumberFormat="1" applyFont="1" applyFill="1" applyBorder="1" applyProtection="1"/>
    <xf numFmtId="0" fontId="0" fillId="3" borderId="30" xfId="0" applyFill="1" applyBorder="1" applyAlignment="1" applyProtection="1">
      <alignment horizontal="center"/>
    </xf>
    <xf numFmtId="0" fontId="4" fillId="3" borderId="31" xfId="0" applyFont="1" applyFill="1" applyBorder="1" applyAlignment="1" applyProtection="1">
      <alignment horizontal="center"/>
    </xf>
    <xf numFmtId="44" fontId="0" fillId="0" borderId="0" xfId="0" applyNumberFormat="1"/>
    <xf numFmtId="44" fontId="8" fillId="3" borderId="0" xfId="2" applyNumberFormat="1" applyFont="1" applyFill="1" applyBorder="1" applyProtection="1"/>
    <xf numFmtId="0" fontId="10" fillId="3" borderId="0" xfId="0" applyFont="1" applyFill="1" applyBorder="1" applyProtection="1"/>
    <xf numFmtId="0" fontId="9" fillId="0" borderId="0" xfId="0" applyFont="1"/>
    <xf numFmtId="0" fontId="0" fillId="5" borderId="18" xfId="0" applyFill="1" applyBorder="1" applyAlignment="1" applyProtection="1">
      <alignment horizontal="left"/>
    </xf>
    <xf numFmtId="0" fontId="0" fillId="8" borderId="0" xfId="0" applyFill="1"/>
    <xf numFmtId="0" fontId="0" fillId="8" borderId="0" xfId="0" applyFont="1" applyFill="1"/>
    <xf numFmtId="164" fontId="2" fillId="2" borderId="2" xfId="0" applyNumberFormat="1" applyFont="1" applyFill="1" applyBorder="1" applyProtection="1">
      <protection hidden="1"/>
    </xf>
    <xf numFmtId="164" fontId="0" fillId="2" borderId="2" xfId="0" applyNumberFormat="1" applyFill="1" applyBorder="1" applyProtection="1"/>
    <xf numFmtId="164" fontId="0" fillId="2" borderId="2" xfId="2" applyNumberFormat="1" applyFont="1" applyFill="1" applyBorder="1" applyProtection="1"/>
    <xf numFmtId="164" fontId="2" fillId="3" borderId="4" xfId="0" applyNumberFormat="1" applyFont="1" applyFill="1" applyBorder="1" applyProtection="1">
      <protection hidden="1"/>
    </xf>
    <xf numFmtId="164" fontId="2" fillId="3" borderId="0" xfId="0" applyNumberFormat="1" applyFont="1" applyFill="1" applyBorder="1" applyProtection="1">
      <protection hidden="1"/>
    </xf>
    <xf numFmtId="164" fontId="0" fillId="3" borderId="0" xfId="0" applyNumberFormat="1" applyFill="1" applyBorder="1" applyProtection="1"/>
    <xf numFmtId="164" fontId="0" fillId="3" borderId="0" xfId="2" applyNumberFormat="1" applyFont="1" applyFill="1" applyBorder="1" applyProtection="1"/>
    <xf numFmtId="164" fontId="0" fillId="3" borderId="0" xfId="0" applyNumberFormat="1" applyFill="1" applyBorder="1" applyAlignment="1" applyProtection="1">
      <alignment horizontal="center"/>
    </xf>
    <xf numFmtId="164" fontId="0" fillId="3" borderId="5" xfId="0" applyNumberFormat="1" applyFill="1" applyBorder="1" applyProtection="1"/>
    <xf numFmtId="164" fontId="0" fillId="3" borderId="4" xfId="0" applyNumberFormat="1" applyFill="1" applyBorder="1" applyProtection="1">
      <protection hidden="1"/>
    </xf>
    <xf numFmtId="164" fontId="0" fillId="3" borderId="0" xfId="0" applyNumberFormat="1" applyFill="1" applyBorder="1" applyProtection="1">
      <protection hidden="1"/>
    </xf>
    <xf numFmtId="164" fontId="0" fillId="4" borderId="6" xfId="0" applyNumberFormat="1" applyFill="1" applyBorder="1" applyAlignment="1" applyProtection="1">
      <alignment horizontal="center"/>
    </xf>
    <xf numFmtId="164" fontId="0" fillId="4" borderId="7" xfId="0" applyNumberFormat="1" applyFill="1" applyBorder="1" applyAlignment="1" applyProtection="1">
      <alignment horizontal="center"/>
    </xf>
    <xf numFmtId="164" fontId="0" fillId="4" borderId="7" xfId="2" applyNumberFormat="1" applyFont="1" applyFill="1" applyBorder="1" applyAlignment="1" applyProtection="1">
      <alignment horizontal="center"/>
    </xf>
    <xf numFmtId="164" fontId="0" fillId="5" borderId="8" xfId="0" applyNumberFormat="1" applyFill="1" applyBorder="1" applyProtection="1"/>
    <xf numFmtId="164" fontId="0" fillId="4" borderId="7" xfId="0" applyNumberFormat="1" applyFill="1" applyBorder="1" applyProtection="1"/>
    <xf numFmtId="164" fontId="0" fillId="6" borderId="9" xfId="0" applyNumberFormat="1" applyFill="1" applyBorder="1" applyAlignment="1" applyProtection="1">
      <alignment horizontal="center"/>
    </xf>
    <xf numFmtId="164" fontId="0" fillId="3" borderId="10" xfId="0" applyNumberFormat="1" applyFill="1" applyBorder="1" applyProtection="1">
      <protection hidden="1"/>
    </xf>
    <xf numFmtId="164" fontId="0" fillId="3" borderId="11" xfId="0" applyNumberFormat="1" applyFill="1" applyBorder="1" applyProtection="1">
      <protection hidden="1"/>
    </xf>
    <xf numFmtId="164" fontId="0" fillId="4" borderId="12" xfId="0" applyNumberFormat="1" applyFill="1" applyBorder="1" applyAlignment="1" applyProtection="1">
      <alignment horizontal="center"/>
    </xf>
    <xf numFmtId="164" fontId="0" fillId="4" borderId="11" xfId="0" applyNumberFormat="1" applyFill="1" applyBorder="1" applyAlignment="1" applyProtection="1">
      <alignment horizontal="center"/>
    </xf>
    <xf numFmtId="164" fontId="0" fillId="4" borderId="0" xfId="2" applyNumberFormat="1" applyFont="1" applyFill="1" applyBorder="1" applyAlignment="1" applyProtection="1">
      <alignment horizontal="center"/>
    </xf>
    <xf numFmtId="164" fontId="0" fillId="4" borderId="11" xfId="2" applyNumberFormat="1" applyFont="1" applyFill="1" applyBorder="1" applyAlignment="1" applyProtection="1">
      <alignment horizontal="center"/>
    </xf>
    <xf numFmtId="164" fontId="0" fillId="5" borderId="13" xfId="0" applyNumberFormat="1" applyFill="1" applyBorder="1" applyAlignment="1" applyProtection="1">
      <alignment horizontal="center"/>
    </xf>
    <xf numFmtId="164" fontId="0" fillId="4" borderId="0" xfId="0" applyNumberFormat="1" applyFill="1" applyBorder="1" applyAlignment="1" applyProtection="1">
      <alignment horizontal="center"/>
    </xf>
    <xf numFmtId="164" fontId="0" fillId="4" borderId="11" xfId="0" applyNumberFormat="1" applyFill="1" applyBorder="1" applyProtection="1"/>
    <xf numFmtId="164" fontId="0" fillId="6" borderId="15" xfId="0" applyNumberFormat="1" applyFill="1" applyBorder="1" applyAlignment="1" applyProtection="1">
      <alignment horizontal="center"/>
    </xf>
    <xf numFmtId="164" fontId="3" fillId="3" borderId="0" xfId="1" applyNumberFormat="1" applyFont="1" applyFill="1" applyBorder="1" applyProtection="1"/>
    <xf numFmtId="164" fontId="0" fillId="3" borderId="4" xfId="0" applyNumberFormat="1" applyFill="1" applyBorder="1" applyAlignment="1" applyProtection="1">
      <alignment horizontal="left"/>
    </xf>
    <xf numFmtId="164" fontId="0" fillId="3" borderId="0" xfId="0" applyNumberFormat="1" applyFill="1" applyBorder="1" applyAlignment="1" applyProtection="1">
      <alignment horizontal="left"/>
    </xf>
    <xf numFmtId="164" fontId="0" fillId="3" borderId="0" xfId="2" applyNumberFormat="1" applyFont="1" applyFill="1" applyBorder="1" applyAlignment="1" applyProtection="1">
      <alignment horizontal="center"/>
    </xf>
    <xf numFmtId="164" fontId="4" fillId="3" borderId="0" xfId="0" applyNumberFormat="1" applyFont="1" applyFill="1" applyBorder="1" applyProtection="1"/>
    <xf numFmtId="164" fontId="4" fillId="3" borderId="0" xfId="2" applyNumberFormat="1" applyFont="1" applyFill="1" applyBorder="1" applyProtection="1"/>
    <xf numFmtId="164" fontId="5" fillId="3" borderId="0" xfId="2" applyNumberFormat="1" applyFont="1" applyFill="1" applyBorder="1" applyProtection="1"/>
    <xf numFmtId="164" fontId="0" fillId="3" borderId="4" xfId="0" applyNumberFormat="1" applyFont="1" applyFill="1" applyBorder="1" applyAlignment="1" applyProtection="1">
      <alignment horizontal="left"/>
    </xf>
    <xf numFmtId="164" fontId="0" fillId="9" borderId="0" xfId="0" applyNumberFormat="1" applyFont="1" applyFill="1" applyBorder="1" applyAlignment="1" applyProtection="1">
      <alignment horizontal="left"/>
    </xf>
    <xf numFmtId="164" fontId="0" fillId="4" borderId="25" xfId="0" applyNumberFormat="1" applyFill="1" applyBorder="1" applyAlignment="1" applyProtection="1">
      <alignment horizontal="left"/>
    </xf>
    <xf numFmtId="164" fontId="0" fillId="5" borderId="8" xfId="0" applyNumberFormat="1" applyFill="1" applyBorder="1" applyAlignment="1" applyProtection="1">
      <alignment horizontal="left"/>
    </xf>
    <xf numFmtId="164" fontId="10" fillId="3" borderId="0" xfId="0" applyNumberFormat="1" applyFont="1" applyFill="1" applyBorder="1" applyProtection="1"/>
    <xf numFmtId="164" fontId="0" fillId="4" borderId="26" xfId="0" applyNumberFormat="1" applyFill="1" applyBorder="1" applyAlignment="1" applyProtection="1">
      <alignment horizontal="left"/>
    </xf>
    <xf numFmtId="164" fontId="0" fillId="5" borderId="14" xfId="0" applyNumberFormat="1" applyFill="1" applyBorder="1" applyAlignment="1" applyProtection="1">
      <alignment horizontal="left"/>
    </xf>
    <xf numFmtId="164" fontId="0" fillId="5" borderId="13" xfId="0" applyNumberFormat="1" applyFill="1" applyBorder="1" applyAlignment="1" applyProtection="1">
      <alignment horizontal="left"/>
    </xf>
    <xf numFmtId="164" fontId="0" fillId="3" borderId="4" xfId="0" applyNumberFormat="1" applyFont="1" applyFill="1" applyBorder="1" applyProtection="1"/>
    <xf numFmtId="164" fontId="0" fillId="9" borderId="0" xfId="0" applyNumberFormat="1" applyFont="1" applyFill="1" applyBorder="1" applyProtection="1"/>
    <xf numFmtId="164" fontId="6" fillId="3" borderId="0" xfId="0" applyNumberFormat="1" applyFont="1" applyFill="1" applyBorder="1" applyProtection="1"/>
    <xf numFmtId="164" fontId="6" fillId="3" borderId="0" xfId="2" applyNumberFormat="1" applyFont="1" applyFill="1" applyBorder="1" applyProtection="1"/>
    <xf numFmtId="164" fontId="6" fillId="3" borderId="4" xfId="0" applyNumberFormat="1" applyFont="1" applyFill="1" applyBorder="1" applyProtection="1"/>
    <xf numFmtId="164" fontId="6" fillId="9" borderId="0" xfId="0" applyNumberFormat="1" applyFont="1" applyFill="1" applyBorder="1" applyProtection="1"/>
    <xf numFmtId="164" fontId="0" fillId="5" borderId="18" xfId="0" applyNumberFormat="1" applyFill="1" applyBorder="1" applyAlignment="1" applyProtection="1">
      <alignment horizontal="left"/>
    </xf>
    <xf numFmtId="164" fontId="3" fillId="3" borderId="0" xfId="2" applyNumberFormat="1" applyFont="1" applyFill="1" applyBorder="1" applyProtection="1"/>
    <xf numFmtId="164" fontId="3" fillId="3" borderId="18" xfId="1" applyNumberFormat="1" applyFont="1" applyFill="1" applyBorder="1" applyProtection="1"/>
    <xf numFmtId="164" fontId="8" fillId="3" borderId="0" xfId="2" applyNumberFormat="1" applyFont="1" applyFill="1" applyBorder="1" applyProtection="1"/>
    <xf numFmtId="164" fontId="0" fillId="12" borderId="23" xfId="2" applyNumberFormat="1" applyFont="1" applyFill="1" applyBorder="1" applyAlignment="1" applyProtection="1">
      <alignment horizontal="center"/>
    </xf>
    <xf numFmtId="164" fontId="0" fillId="3" borderId="4" xfId="0" applyNumberFormat="1" applyFill="1" applyBorder="1" applyProtection="1"/>
    <xf numFmtId="164" fontId="0" fillId="9" borderId="0" xfId="0" applyNumberFormat="1" applyFill="1" applyBorder="1" applyProtection="1"/>
    <xf numFmtId="164" fontId="7" fillId="3" borderId="0" xfId="0" applyNumberFormat="1" applyFont="1" applyFill="1" applyBorder="1" applyProtection="1"/>
    <xf numFmtId="164" fontId="7" fillId="3" borderId="0" xfId="2" applyNumberFormat="1" applyFont="1" applyFill="1" applyBorder="1" applyProtection="1"/>
    <xf numFmtId="164" fontId="0" fillId="0" borderId="28" xfId="0" applyNumberFormat="1" applyBorder="1" applyProtection="1"/>
    <xf numFmtId="164" fontId="0" fillId="0" borderId="5" xfId="0" applyNumberFormat="1" applyBorder="1" applyProtection="1"/>
    <xf numFmtId="164" fontId="0" fillId="3" borderId="29" xfId="0" applyNumberFormat="1" applyFill="1" applyBorder="1" applyProtection="1"/>
    <xf numFmtId="164" fontId="0" fillId="9" borderId="30" xfId="0" applyNumberFormat="1" applyFill="1" applyBorder="1" applyProtection="1"/>
    <xf numFmtId="164" fontId="0" fillId="3" borderId="30" xfId="0" applyNumberFormat="1" applyFill="1" applyBorder="1" applyProtection="1"/>
    <xf numFmtId="164" fontId="0" fillId="3" borderId="30" xfId="2" applyNumberFormat="1" applyFont="1" applyFill="1" applyBorder="1" applyProtection="1"/>
    <xf numFmtId="164" fontId="0" fillId="3" borderId="30" xfId="0" applyNumberFormat="1" applyFill="1" applyBorder="1" applyAlignment="1" applyProtection="1">
      <alignment horizontal="center"/>
    </xf>
    <xf numFmtId="164" fontId="4" fillId="3" borderId="31" xfId="0" applyNumberFormat="1" applyFont="1" applyFill="1" applyBorder="1" applyAlignment="1" applyProtection="1">
      <alignment horizontal="center"/>
    </xf>
    <xf numFmtId="42" fontId="0" fillId="5" borderId="14" xfId="1" applyNumberFormat="1" applyFont="1" applyFill="1" applyBorder="1" applyProtection="1"/>
    <xf numFmtId="42" fontId="0" fillId="3" borderId="0" xfId="1" applyNumberFormat="1" applyFont="1" applyFill="1" applyBorder="1" applyProtection="1"/>
    <xf numFmtId="42" fontId="3" fillId="3" borderId="0" xfId="1" applyNumberFormat="1" applyFont="1" applyFill="1" applyBorder="1" applyProtection="1"/>
    <xf numFmtId="42" fontId="0" fillId="3" borderId="0" xfId="0" applyNumberFormat="1" applyFill="1" applyBorder="1" applyProtection="1"/>
    <xf numFmtId="42" fontId="0" fillId="6" borderId="17" xfId="0" applyNumberFormat="1" applyFill="1" applyBorder="1" applyProtection="1"/>
    <xf numFmtId="42" fontId="0" fillId="5" borderId="13" xfId="1" applyNumberFormat="1" applyFont="1" applyFill="1" applyBorder="1" applyProtection="1"/>
    <xf numFmtId="44" fontId="0" fillId="8" borderId="23" xfId="1" applyNumberFormat="1" applyFont="1" applyFill="1" applyBorder="1" applyProtection="1"/>
    <xf numFmtId="44" fontId="0" fillId="3" borderId="0" xfId="1" applyNumberFormat="1" applyFont="1" applyFill="1" applyBorder="1" applyProtection="1"/>
    <xf numFmtId="44" fontId="4" fillId="3" borderId="0" xfId="1" applyNumberFormat="1" applyFont="1" applyFill="1" applyBorder="1" applyAlignment="1" applyProtection="1">
      <alignment horizontal="center"/>
    </xf>
    <xf numFmtId="44" fontId="4" fillId="3" borderId="0" xfId="1" applyNumberFormat="1" applyFont="1" applyFill="1" applyBorder="1" applyProtection="1"/>
    <xf numFmtId="44" fontId="4" fillId="3" borderId="0" xfId="2" applyNumberFormat="1" applyFont="1" applyFill="1" applyBorder="1" applyProtection="1"/>
    <xf numFmtId="44" fontId="0" fillId="8" borderId="13" xfId="1" applyNumberFormat="1" applyFont="1" applyFill="1" applyBorder="1" applyProtection="1"/>
    <xf numFmtId="44" fontId="5" fillId="3" borderId="0" xfId="2" applyNumberFormat="1" applyFont="1" applyFill="1" applyBorder="1" applyProtection="1"/>
    <xf numFmtId="44" fontId="4" fillId="3" borderId="12" xfId="0" applyNumberFormat="1" applyFont="1" applyFill="1" applyBorder="1" applyProtection="1"/>
    <xf numFmtId="44" fontId="4" fillId="3" borderId="0" xfId="0" applyNumberFormat="1" applyFont="1" applyFill="1" applyBorder="1" applyProtection="1"/>
    <xf numFmtId="44" fontId="0" fillId="5" borderId="8" xfId="1" applyNumberFormat="1" applyFont="1" applyFill="1" applyBorder="1" applyProtection="1"/>
    <xf numFmtId="44" fontId="0" fillId="3" borderId="0" xfId="1" applyNumberFormat="1" applyFont="1" applyFill="1" applyBorder="1" applyAlignment="1" applyProtection="1">
      <alignment horizontal="center"/>
    </xf>
    <xf numFmtId="44" fontId="10" fillId="3" borderId="0" xfId="0" applyNumberFormat="1" applyFont="1" applyFill="1" applyBorder="1" applyProtection="1"/>
    <xf numFmtId="44" fontId="3" fillId="3" borderId="0" xfId="1" applyNumberFormat="1" applyFont="1" applyFill="1" applyBorder="1" applyProtection="1"/>
    <xf numFmtId="44" fontId="0" fillId="3" borderId="0" xfId="0" applyNumberFormat="1" applyFill="1" applyBorder="1" applyProtection="1"/>
    <xf numFmtId="44" fontId="0" fillId="5" borderId="14" xfId="1" applyNumberFormat="1" applyFont="1" applyFill="1" applyBorder="1" applyProtection="1"/>
    <xf numFmtId="44" fontId="0" fillId="3" borderId="0" xfId="2" applyNumberFormat="1" applyFont="1" applyFill="1" applyBorder="1" applyAlignment="1" applyProtection="1">
      <alignment horizontal="center"/>
    </xf>
    <xf numFmtId="44" fontId="0" fillId="3" borderId="11" xfId="1" applyNumberFormat="1" applyFont="1" applyFill="1" applyBorder="1" applyProtection="1"/>
    <xf numFmtId="44" fontId="0" fillId="5" borderId="13" xfId="1" applyNumberFormat="1" applyFont="1" applyFill="1" applyBorder="1" applyProtection="1"/>
    <xf numFmtId="44" fontId="0" fillId="3" borderId="27" xfId="1" applyNumberFormat="1" applyFont="1" applyFill="1" applyBorder="1" applyProtection="1"/>
    <xf numFmtId="44" fontId="0" fillId="3" borderId="7" xfId="1" applyNumberFormat="1" applyFont="1" applyFill="1" applyBorder="1" applyProtection="1"/>
    <xf numFmtId="44" fontId="6" fillId="2" borderId="23" xfId="1" applyNumberFormat="1" applyFont="1" applyFill="1" applyBorder="1" applyProtection="1"/>
    <xf numFmtId="44" fontId="6" fillId="3" borderId="0" xfId="1" applyNumberFormat="1" applyFont="1" applyFill="1" applyBorder="1" applyProtection="1"/>
    <xf numFmtId="44" fontId="6" fillId="3" borderId="0" xfId="1" applyNumberFormat="1" applyFont="1" applyFill="1" applyBorder="1" applyAlignment="1" applyProtection="1">
      <alignment horizontal="center"/>
    </xf>
    <xf numFmtId="44" fontId="6" fillId="3" borderId="0" xfId="2" applyNumberFormat="1" applyFont="1" applyFill="1" applyBorder="1" applyProtection="1"/>
    <xf numFmtId="44" fontId="6" fillId="3" borderId="0" xfId="0" applyNumberFormat="1" applyFont="1" applyFill="1" applyBorder="1" applyProtection="1"/>
    <xf numFmtId="44" fontId="0" fillId="8" borderId="8" xfId="1" applyNumberFormat="1" applyFont="1" applyFill="1" applyBorder="1" applyProtection="1"/>
    <xf numFmtId="44" fontId="0" fillId="3" borderId="0" xfId="2" applyNumberFormat="1" applyFont="1" applyFill="1" applyBorder="1" applyProtection="1"/>
    <xf numFmtId="44" fontId="0" fillId="8" borderId="14" xfId="1" applyNumberFormat="1" applyFont="1" applyFill="1" applyBorder="1" applyProtection="1"/>
    <xf numFmtId="44" fontId="3" fillId="3" borderId="0" xfId="2" applyNumberFormat="1" applyFont="1" applyFill="1" applyBorder="1" applyProtection="1"/>
    <xf numFmtId="44" fontId="0" fillId="3" borderId="18" xfId="2" applyNumberFormat="1" applyFont="1" applyFill="1" applyBorder="1" applyProtection="1"/>
    <xf numFmtId="44" fontId="3" fillId="3" borderId="18" xfId="1" applyNumberFormat="1" applyFont="1" applyFill="1" applyBorder="1" applyProtection="1"/>
    <xf numFmtId="44" fontId="6" fillId="2" borderId="14" xfId="1" applyNumberFormat="1" applyFont="1" applyFill="1" applyBorder="1" applyProtection="1"/>
    <xf numFmtId="44" fontId="6" fillId="3" borderId="7" xfId="1" applyNumberFormat="1" applyFont="1" applyFill="1" applyBorder="1" applyProtection="1"/>
    <xf numFmtId="44" fontId="0" fillId="2" borderId="23" xfId="1" applyNumberFormat="1" applyFont="1" applyFill="1" applyBorder="1" applyProtection="1"/>
    <xf numFmtId="44" fontId="0" fillId="3" borderId="0" xfId="2" applyNumberFormat="1" applyFont="1" applyFill="1" applyBorder="1" applyAlignment="1" applyProtection="1">
      <alignment horizontal="left"/>
    </xf>
    <xf numFmtId="44" fontId="0" fillId="2" borderId="8" xfId="1" applyNumberFormat="1" applyFont="1" applyFill="1" applyBorder="1" applyProtection="1"/>
    <xf numFmtId="44" fontId="7" fillId="2" borderId="23" xfId="1" applyNumberFormat="1" applyFont="1" applyFill="1" applyBorder="1" applyProtection="1"/>
    <xf numFmtId="44" fontId="7" fillId="3" borderId="0" xfId="1" applyNumberFormat="1" applyFont="1" applyFill="1" applyBorder="1" applyProtection="1"/>
    <xf numFmtId="44" fontId="7" fillId="3" borderId="0" xfId="1" applyNumberFormat="1" applyFont="1" applyFill="1" applyBorder="1" applyAlignment="1" applyProtection="1">
      <alignment horizontal="center"/>
    </xf>
    <xf numFmtId="44" fontId="7" fillId="3" borderId="0" xfId="2" applyNumberFormat="1" applyFont="1" applyFill="1" applyBorder="1" applyProtection="1"/>
    <xf numFmtId="44" fontId="7" fillId="3" borderId="0" xfId="0" applyNumberFormat="1" applyFont="1" applyFill="1" applyBorder="1" applyProtection="1"/>
    <xf numFmtId="164" fontId="0" fillId="0" borderId="0" xfId="0" applyNumberFormat="1" applyProtection="1"/>
    <xf numFmtId="164" fontId="0" fillId="0" borderId="0" xfId="2" applyNumberFormat="1" applyFont="1" applyProtection="1"/>
    <xf numFmtId="164" fontId="0" fillId="0" borderId="0" xfId="0" applyNumberFormat="1" applyAlignment="1" applyProtection="1">
      <alignment horizontal="center"/>
    </xf>
    <xf numFmtId="42" fontId="0" fillId="7" borderId="0" xfId="1" applyNumberFormat="1" applyFont="1" applyFill="1" applyBorder="1" applyProtection="1"/>
    <xf numFmtId="164" fontId="6" fillId="0" borderId="0" xfId="0" applyNumberFormat="1" applyFont="1" applyProtection="1"/>
    <xf numFmtId="164" fontId="4" fillId="0" borderId="0" xfId="0" applyNumberFormat="1" applyFont="1" applyProtection="1"/>
    <xf numFmtId="44" fontId="0" fillId="7" borderId="14" xfId="1" applyNumberFormat="1" applyFont="1" applyFill="1" applyBorder="1" applyProtection="1"/>
    <xf numFmtId="44" fontId="0" fillId="10" borderId="14" xfId="1" applyNumberFormat="1" applyFont="1" applyFill="1" applyBorder="1" applyProtection="1"/>
    <xf numFmtId="44" fontId="0" fillId="0" borderId="23" xfId="2" applyNumberFormat="1" applyFont="1" applyFill="1" applyBorder="1" applyProtection="1"/>
    <xf numFmtId="164" fontId="0" fillId="7" borderId="23" xfId="2" applyNumberFormat="1" applyFont="1" applyFill="1" applyBorder="1" applyProtection="1"/>
    <xf numFmtId="44" fontId="0" fillId="0" borderId="23" xfId="1" applyNumberFormat="1" applyFont="1" applyFill="1" applyBorder="1" applyProtection="1"/>
    <xf numFmtId="164" fontId="0" fillId="0" borderId="23" xfId="2" applyNumberFormat="1" applyFont="1" applyFill="1" applyBorder="1" applyAlignment="1" applyProtection="1">
      <alignment horizontal="left"/>
    </xf>
    <xf numFmtId="164" fontId="7" fillId="0" borderId="0" xfId="0" applyNumberFormat="1" applyFont="1" applyProtection="1"/>
    <xf numFmtId="0" fontId="0" fillId="4" borderId="4" xfId="0" applyFill="1" applyBorder="1" applyAlignment="1" applyProtection="1">
      <alignment horizontal="left"/>
    </xf>
    <xf numFmtId="0" fontId="0" fillId="3" borderId="4" xfId="0" applyFill="1" applyBorder="1" applyAlignment="1" applyProtection="1"/>
    <xf numFmtId="0" fontId="0" fillId="3" borderId="0" xfId="0" applyFill="1" applyBorder="1" applyAlignment="1" applyProtection="1"/>
    <xf numFmtId="10" fontId="0" fillId="0" borderId="20" xfId="2" applyNumberFormat="1" applyFont="1" applyFill="1" applyBorder="1" applyProtection="1">
      <protection locked="0"/>
    </xf>
    <xf numFmtId="44" fontId="0" fillId="8" borderId="23" xfId="1" applyFont="1" applyFill="1" applyBorder="1" applyProtection="1">
      <protection locked="0"/>
    </xf>
    <xf numFmtId="10" fontId="0" fillId="8" borderId="20" xfId="2" applyNumberFormat="1" applyFont="1" applyFill="1" applyBorder="1" applyProtection="1">
      <protection locked="0"/>
    </xf>
    <xf numFmtId="0" fontId="12" fillId="3" borderId="4" xfId="0" applyFont="1" applyFill="1" applyBorder="1" applyProtection="1">
      <protection hidden="1"/>
    </xf>
    <xf numFmtId="0" fontId="11" fillId="0" borderId="0" xfId="0" applyFont="1"/>
    <xf numFmtId="10" fontId="11" fillId="0" borderId="0" xfId="2" applyNumberFormat="1" applyFont="1"/>
    <xf numFmtId="0" fontId="11" fillId="0" borderId="0" xfId="0" applyFont="1" applyAlignment="1">
      <alignment horizontal="center"/>
    </xf>
    <xf numFmtId="44" fontId="0" fillId="8" borderId="8" xfId="1" applyFont="1" applyFill="1" applyBorder="1" applyProtection="1">
      <protection locked="0"/>
    </xf>
    <xf numFmtId="44" fontId="0" fillId="0" borderId="8" xfId="1" applyFont="1" applyFill="1" applyBorder="1" applyProtection="1">
      <protection locked="0"/>
    </xf>
    <xf numFmtId="44" fontId="0" fillId="0" borderId="14" xfId="1" applyFont="1" applyFill="1" applyBorder="1" applyProtection="1">
      <protection locked="0"/>
    </xf>
    <xf numFmtId="10" fontId="0" fillId="8" borderId="19" xfId="2" applyNumberFormat="1" applyFont="1" applyFill="1" applyBorder="1" applyAlignment="1" applyProtection="1">
      <alignment horizontal="left"/>
    </xf>
    <xf numFmtId="10" fontId="0" fillId="0" borderId="16" xfId="2" applyNumberFormat="1" applyFont="1" applyFill="1" applyBorder="1" applyProtection="1">
      <protection locked="0"/>
    </xf>
    <xf numFmtId="10" fontId="0" fillId="0" borderId="12" xfId="2" applyNumberFormat="1" applyFont="1" applyFill="1" applyBorder="1" applyAlignment="1" applyProtection="1">
      <alignment horizontal="left"/>
    </xf>
    <xf numFmtId="10" fontId="0" fillId="0" borderId="18" xfId="2" applyNumberFormat="1" applyFont="1" applyFill="1" applyBorder="1" applyProtection="1">
      <protection locked="0"/>
    </xf>
    <xf numFmtId="10" fontId="0" fillId="0" borderId="19" xfId="2" applyNumberFormat="1" applyFont="1" applyFill="1" applyBorder="1" applyAlignment="1" applyProtection="1">
      <alignment horizontal="left"/>
    </xf>
    <xf numFmtId="164" fontId="0" fillId="7" borderId="18" xfId="0" applyNumberFormat="1" applyFill="1" applyBorder="1" applyAlignment="1" applyProtection="1">
      <alignment horizontal="left"/>
    </xf>
    <xf numFmtId="164" fontId="0" fillId="7" borderId="0" xfId="2" applyNumberFormat="1" applyFont="1" applyFill="1" applyBorder="1" applyAlignment="1" applyProtection="1">
      <alignment horizontal="center"/>
    </xf>
    <xf numFmtId="164" fontId="0" fillId="7" borderId="0" xfId="1" applyNumberFormat="1" applyFont="1" applyFill="1" applyBorder="1" applyProtection="1"/>
    <xf numFmtId="164" fontId="0" fillId="7" borderId="0" xfId="2" applyNumberFormat="1" applyFont="1" applyFill="1" applyBorder="1" applyProtection="1"/>
    <xf numFmtId="42" fontId="0" fillId="7" borderId="0" xfId="2" applyNumberFormat="1" applyFont="1" applyFill="1" applyBorder="1" applyAlignment="1" applyProtection="1">
      <alignment horizontal="center"/>
    </xf>
    <xf numFmtId="42" fontId="0" fillId="7" borderId="0" xfId="2" applyNumberFormat="1" applyFont="1" applyFill="1" applyBorder="1" applyProtection="1"/>
    <xf numFmtId="42" fontId="0" fillId="5" borderId="8" xfId="1" applyNumberFormat="1" applyFont="1" applyFill="1" applyBorder="1" applyProtection="1"/>
    <xf numFmtId="0" fontId="3" fillId="3" borderId="0" xfId="0" applyFont="1" applyFill="1" applyBorder="1" applyProtection="1"/>
    <xf numFmtId="10" fontId="0" fillId="0" borderId="8" xfId="0" applyNumberFormat="1" applyBorder="1"/>
    <xf numFmtId="10" fontId="0" fillId="0" borderId="14" xfId="0" applyNumberFormat="1" applyBorder="1"/>
    <xf numFmtId="10" fontId="0" fillId="0" borderId="13" xfId="0" applyNumberFormat="1" applyBorder="1"/>
    <xf numFmtId="164" fontId="0" fillId="0" borderId="14" xfId="0" applyNumberFormat="1" applyBorder="1"/>
    <xf numFmtId="164" fontId="0" fillId="0" borderId="13" xfId="0" applyNumberFormat="1" applyBorder="1"/>
    <xf numFmtId="42" fontId="0" fillId="0" borderId="18" xfId="0" applyNumberFormat="1" applyBorder="1"/>
    <xf numFmtId="42" fontId="0" fillId="0" borderId="20" xfId="0" applyNumberFormat="1" applyBorder="1"/>
    <xf numFmtId="42" fontId="0" fillId="0" borderId="14" xfId="0" applyNumberFormat="1" applyBorder="1"/>
    <xf numFmtId="42" fontId="0" fillId="0" borderId="13" xfId="0" applyNumberFormat="1" applyBorder="1"/>
    <xf numFmtId="42" fontId="0" fillId="0" borderId="6" xfId="0" applyNumberFormat="1" applyBorder="1"/>
    <xf numFmtId="42" fontId="0" fillId="0" borderId="16" xfId="0" applyNumberFormat="1" applyBorder="1"/>
    <xf numFmtId="42" fontId="0" fillId="0" borderId="12" xfId="0" applyNumberFormat="1" applyBorder="1"/>
    <xf numFmtId="42" fontId="0" fillId="0" borderId="19" xfId="0" applyNumberFormat="1" applyBorder="1"/>
    <xf numFmtId="42" fontId="0" fillId="0" borderId="23" xfId="0" applyNumberFormat="1" applyBorder="1"/>
    <xf numFmtId="42" fontId="0" fillId="7" borderId="23" xfId="0" applyNumberFormat="1" applyFill="1" applyBorder="1"/>
    <xf numFmtId="0" fontId="13" fillId="0" borderId="0" xfId="0" applyFont="1"/>
    <xf numFmtId="10" fontId="13" fillId="0" borderId="0" xfId="2" applyNumberFormat="1" applyFont="1"/>
    <xf numFmtId="0" fontId="13" fillId="0" borderId="0" xfId="0" applyFont="1" applyAlignment="1">
      <alignment horizontal="center"/>
    </xf>
    <xf numFmtId="165" fontId="9" fillId="0" borderId="0" xfId="0" applyNumberFormat="1" applyFont="1" applyAlignment="1">
      <alignment horizontal="left"/>
    </xf>
    <xf numFmtId="44" fontId="0" fillId="6" borderId="8" xfId="0" applyNumberFormat="1" applyFill="1" applyBorder="1" applyProtection="1"/>
    <xf numFmtId="44" fontId="0" fillId="6" borderId="14" xfId="0" applyNumberFormat="1" applyFill="1" applyBorder="1" applyProtection="1"/>
    <xf numFmtId="44" fontId="6" fillId="2" borderId="13" xfId="0" applyNumberFormat="1" applyFont="1" applyFill="1" applyBorder="1" applyProtection="1"/>
    <xf numFmtId="44" fontId="6" fillId="2" borderId="13" xfId="1" applyFont="1" applyFill="1" applyBorder="1" applyProtection="1"/>
    <xf numFmtId="0" fontId="0" fillId="4" borderId="12" xfId="0" applyFill="1" applyBorder="1" applyAlignment="1" applyProtection="1">
      <alignment horizontal="left"/>
    </xf>
    <xf numFmtId="0" fontId="0" fillId="4" borderId="12" xfId="0" applyFill="1" applyBorder="1" applyAlignment="1" applyProtection="1">
      <alignment horizontal="left"/>
    </xf>
    <xf numFmtId="0" fontId="14" fillId="0" borderId="0" xfId="0" applyFont="1"/>
    <xf numFmtId="0" fontId="0" fillId="4" borderId="12" xfId="0" applyFill="1" applyBorder="1" applyAlignment="1" applyProtection="1">
      <alignment horizontal="left"/>
    </xf>
    <xf numFmtId="0" fontId="0" fillId="4" borderId="6" xfId="0" applyFill="1" applyBorder="1" applyAlignment="1" applyProtection="1">
      <alignment horizontal="left"/>
    </xf>
    <xf numFmtId="164" fontId="6" fillId="2" borderId="4" xfId="0" applyNumberFormat="1" applyFont="1" applyFill="1" applyBorder="1" applyAlignment="1" applyProtection="1"/>
    <xf numFmtId="42" fontId="0" fillId="0" borderId="8" xfId="0" applyNumberFormat="1" applyBorder="1"/>
    <xf numFmtId="164" fontId="0" fillId="0" borderId="6" xfId="0" applyNumberFormat="1" applyBorder="1"/>
    <xf numFmtId="164" fontId="0" fillId="0" borderId="12" xfId="0" applyNumberFormat="1" applyBorder="1"/>
    <xf numFmtId="164" fontId="0" fillId="0" borderId="19" xfId="0" applyNumberFormat="1" applyBorder="1"/>
    <xf numFmtId="44" fontId="0" fillId="6" borderId="13" xfId="0" applyNumberFormat="1" applyFill="1" applyBorder="1" applyProtection="1"/>
    <xf numFmtId="44" fontId="0" fillId="11" borderId="9" xfId="0" applyNumberFormat="1" applyFill="1" applyBorder="1" applyProtection="1"/>
    <xf numFmtId="44" fontId="0" fillId="11" borderId="15" xfId="0" applyNumberFormat="1" applyFill="1" applyBorder="1" applyProtection="1"/>
    <xf numFmtId="0" fontId="0" fillId="4" borderId="23" xfId="0" applyFill="1" applyBorder="1"/>
    <xf numFmtId="0" fontId="0" fillId="4" borderId="27" xfId="0" applyFill="1" applyBorder="1"/>
    <xf numFmtId="0" fontId="0" fillId="4" borderId="7" xfId="0" applyFill="1" applyBorder="1"/>
    <xf numFmtId="0" fontId="0" fillId="4" borderId="16" xfId="0" applyFill="1" applyBorder="1"/>
    <xf numFmtId="0" fontId="0" fillId="4" borderId="22" xfId="0" applyFill="1" applyBorder="1"/>
    <xf numFmtId="0" fontId="0" fillId="4" borderId="8" xfId="0" applyFill="1" applyBorder="1"/>
    <xf numFmtId="0" fontId="0" fillId="0" borderId="0" xfId="0" applyProtection="1"/>
    <xf numFmtId="0" fontId="0" fillId="0" borderId="8" xfId="0" applyFill="1" applyBorder="1" applyProtection="1">
      <protection locked="0"/>
    </xf>
    <xf numFmtId="0" fontId="0" fillId="0" borderId="13" xfId="0" applyFill="1" applyBorder="1" applyProtection="1">
      <protection locked="0"/>
    </xf>
    <xf numFmtId="0" fontId="0" fillId="0" borderId="14" xfId="0" applyFill="1" applyBorder="1" applyProtection="1">
      <protection locked="0"/>
    </xf>
    <xf numFmtId="0" fontId="13" fillId="0" borderId="0" xfId="0" applyFont="1" applyAlignment="1" applyProtection="1">
      <alignment horizontal="left"/>
      <protection locked="0"/>
    </xf>
    <xf numFmtId="0" fontId="13" fillId="0" borderId="0" xfId="0" applyFont="1" applyProtection="1">
      <protection locked="0"/>
    </xf>
    <xf numFmtId="10" fontId="0" fillId="0" borderId="23" xfId="0" applyNumberFormat="1" applyBorder="1" applyAlignment="1" applyProtection="1"/>
    <xf numFmtId="0" fontId="0" fillId="3" borderId="0" xfId="0" applyFill="1"/>
    <xf numFmtId="0" fontId="0" fillId="3" borderId="0" xfId="0" applyFill="1" applyBorder="1" applyAlignment="1">
      <alignment horizontal="left"/>
    </xf>
    <xf numFmtId="0" fontId="0" fillId="0" borderId="23" xfId="0" applyBorder="1" applyAlignment="1">
      <alignment horizontal="left"/>
    </xf>
    <xf numFmtId="0" fontId="0" fillId="7" borderId="23" xfId="0" applyFill="1" applyBorder="1" applyAlignment="1">
      <alignment horizontal="left"/>
    </xf>
    <xf numFmtId="0" fontId="3" fillId="3" borderId="0" xfId="0" applyFont="1" applyFill="1"/>
    <xf numFmtId="10" fontId="0" fillId="0" borderId="8" xfId="0" applyNumberFormat="1" applyBorder="1" applyProtection="1">
      <protection locked="0"/>
    </xf>
    <xf numFmtId="10" fontId="0" fillId="0" borderId="14" xfId="0" applyNumberFormat="1" applyBorder="1" applyProtection="1">
      <protection locked="0"/>
    </xf>
    <xf numFmtId="10" fontId="0" fillId="0" borderId="13" xfId="0" applyNumberFormat="1" applyBorder="1" applyProtection="1">
      <protection locked="0"/>
    </xf>
    <xf numFmtId="164" fontId="0" fillId="13" borderId="14" xfId="0" applyNumberFormat="1" applyFill="1" applyBorder="1"/>
    <xf numFmtId="164" fontId="0" fillId="13" borderId="13" xfId="0" applyNumberFormat="1" applyFill="1" applyBorder="1"/>
    <xf numFmtId="42" fontId="0" fillId="13" borderId="8" xfId="0" applyNumberFormat="1" applyFill="1" applyBorder="1"/>
    <xf numFmtId="42" fontId="0" fillId="13" borderId="14" xfId="0" applyNumberFormat="1" applyFill="1" applyBorder="1"/>
    <xf numFmtId="42" fontId="0" fillId="13" borderId="13" xfId="0" applyNumberFormat="1" applyFill="1" applyBorder="1"/>
    <xf numFmtId="10" fontId="0" fillId="13" borderId="8" xfId="0" applyNumberFormat="1" applyFill="1" applyBorder="1" applyProtection="1">
      <protection locked="0"/>
    </xf>
    <xf numFmtId="10" fontId="0" fillId="13" borderId="14" xfId="0" applyNumberFormat="1" applyFill="1" applyBorder="1" applyProtection="1">
      <protection locked="0"/>
    </xf>
    <xf numFmtId="10" fontId="0" fillId="13" borderId="13" xfId="0" applyNumberFormat="1" applyFill="1" applyBorder="1" applyProtection="1">
      <protection locked="0"/>
    </xf>
    <xf numFmtId="10" fontId="0" fillId="13" borderId="8" xfId="0" applyNumberFormat="1" applyFill="1" applyBorder="1"/>
    <xf numFmtId="10" fontId="0" fillId="13" borderId="14" xfId="0" applyNumberFormat="1" applyFill="1" applyBorder="1"/>
    <xf numFmtId="10" fontId="0" fillId="13" borderId="13" xfId="0" applyNumberFormat="1" applyFill="1" applyBorder="1"/>
    <xf numFmtId="42" fontId="0" fillId="13" borderId="0" xfId="0" applyNumberFormat="1" applyFill="1" applyBorder="1"/>
    <xf numFmtId="42" fontId="0" fillId="13" borderId="32" xfId="0" applyNumberFormat="1" applyFill="1" applyBorder="1"/>
    <xf numFmtId="42" fontId="0" fillId="13" borderId="6" xfId="0" applyNumberFormat="1" applyFill="1" applyBorder="1"/>
    <xf numFmtId="42" fontId="0" fillId="13" borderId="12" xfId="0" applyNumberFormat="1" applyFill="1" applyBorder="1"/>
    <xf numFmtId="42" fontId="0" fillId="13" borderId="19" xfId="0" applyNumberFormat="1" applyFill="1" applyBorder="1"/>
    <xf numFmtId="42" fontId="0" fillId="13" borderId="11" xfId="0" applyNumberFormat="1" applyFill="1" applyBorder="1"/>
    <xf numFmtId="42" fontId="0" fillId="13" borderId="20" xfId="0" applyNumberFormat="1" applyFill="1" applyBorder="1"/>
    <xf numFmtId="42" fontId="0" fillId="13" borderId="18" xfId="0" applyNumberFormat="1" applyFill="1" applyBorder="1"/>
    <xf numFmtId="42" fontId="0" fillId="13" borderId="23" xfId="0" applyNumberFormat="1" applyFill="1" applyBorder="1"/>
    <xf numFmtId="44" fontId="0" fillId="13" borderId="8" xfId="0" applyNumberFormat="1" applyFill="1" applyBorder="1"/>
    <xf numFmtId="44" fontId="0" fillId="0" borderId="8" xfId="0" applyNumberFormat="1" applyBorder="1"/>
    <xf numFmtId="44" fontId="0" fillId="13" borderId="14" xfId="0" applyNumberFormat="1" applyFill="1" applyBorder="1"/>
    <xf numFmtId="44" fontId="0" fillId="0" borderId="14" xfId="0" applyNumberFormat="1" applyBorder="1"/>
    <xf numFmtId="44" fontId="0" fillId="13" borderId="13" xfId="0" applyNumberFormat="1" applyFill="1" applyBorder="1"/>
    <xf numFmtId="44" fontId="0" fillId="0" borderId="13" xfId="0" applyNumberFormat="1" applyBorder="1"/>
    <xf numFmtId="42" fontId="0" fillId="13" borderId="22" xfId="0" applyNumberFormat="1" applyFill="1" applyBorder="1"/>
    <xf numFmtId="0" fontId="0" fillId="4" borderId="8" xfId="0" applyFill="1" applyBorder="1" applyAlignment="1" applyProtection="1">
      <alignment horizontal="left"/>
    </xf>
    <xf numFmtId="0" fontId="0" fillId="4" borderId="14" xfId="0" applyFill="1" applyBorder="1" applyAlignment="1" applyProtection="1">
      <alignment horizontal="left"/>
    </xf>
    <xf numFmtId="0" fontId="0" fillId="4" borderId="13" xfId="0" applyFill="1" applyBorder="1" applyAlignment="1" applyProtection="1">
      <alignment horizontal="left"/>
    </xf>
    <xf numFmtId="0" fontId="0" fillId="4" borderId="19" xfId="0" applyFill="1" applyBorder="1" applyAlignment="1" applyProtection="1">
      <alignment horizontal="left"/>
    </xf>
    <xf numFmtId="0" fontId="0" fillId="4" borderId="12" xfId="0" applyFill="1" applyBorder="1" applyAlignment="1" applyProtection="1">
      <alignment horizontal="left"/>
      <protection locked="0"/>
    </xf>
    <xf numFmtId="0" fontId="0" fillId="3" borderId="0" xfId="0" applyFill="1" applyBorder="1" applyProtection="1">
      <protection locked="0"/>
    </xf>
    <xf numFmtId="0" fontId="0" fillId="4" borderId="23" xfId="0" applyFill="1" applyBorder="1" applyAlignment="1" applyProtection="1">
      <alignment horizontal="left"/>
      <protection locked="0"/>
    </xf>
    <xf numFmtId="10" fontId="0" fillId="3" borderId="0" xfId="2" applyNumberFormat="1" applyFont="1" applyFill="1" applyBorder="1" applyProtection="1">
      <protection locked="0"/>
    </xf>
    <xf numFmtId="44" fontId="0" fillId="3" borderId="0" xfId="1" applyFont="1" applyFill="1" applyBorder="1" applyProtection="1">
      <protection locked="0"/>
    </xf>
    <xf numFmtId="44" fontId="0" fillId="6" borderId="14" xfId="0" applyNumberFormat="1" applyFill="1" applyBorder="1" applyProtection="1">
      <protection locked="0"/>
    </xf>
    <xf numFmtId="0" fontId="0" fillId="0" borderId="0" xfId="0" applyProtection="1">
      <protection locked="0"/>
    </xf>
    <xf numFmtId="0" fontId="0" fillId="7" borderId="23" xfId="0" applyFill="1" applyBorder="1" applyProtection="1">
      <protection locked="0"/>
    </xf>
    <xf numFmtId="164" fontId="0" fillId="3" borderId="4" xfId="0" applyNumberFormat="1" applyFill="1" applyBorder="1" applyAlignment="1" applyProtection="1"/>
    <xf numFmtId="164" fontId="0" fillId="3" borderId="0" xfId="0" applyNumberFormat="1" applyFill="1" applyBorder="1" applyAlignment="1" applyProtection="1"/>
    <xf numFmtId="164" fontId="0" fillId="4" borderId="4" xfId="0" applyNumberFormat="1" applyFill="1" applyBorder="1" applyAlignment="1" applyProtection="1">
      <alignment horizontal="left"/>
    </xf>
    <xf numFmtId="164" fontId="0" fillId="0" borderId="18" xfId="0" applyNumberFormat="1" applyBorder="1" applyAlignment="1" applyProtection="1">
      <alignment horizontal="left"/>
    </xf>
    <xf numFmtId="44" fontId="0" fillId="7" borderId="23" xfId="0" applyNumberFormat="1" applyFill="1" applyBorder="1" applyProtection="1">
      <protection locked="0"/>
    </xf>
    <xf numFmtId="44" fontId="0" fillId="14" borderId="14" xfId="1" applyFont="1" applyFill="1" applyBorder="1" applyProtection="1"/>
    <xf numFmtId="44" fontId="0" fillId="4" borderId="14" xfId="1" applyFont="1" applyFill="1" applyBorder="1" applyProtection="1"/>
    <xf numFmtId="165" fontId="9" fillId="0" borderId="0" xfId="0" applyNumberFormat="1" applyFont="1" applyAlignment="1" applyProtection="1">
      <alignment horizontal="left"/>
      <protection locked="0"/>
    </xf>
    <xf numFmtId="164" fontId="6" fillId="3" borderId="21" xfId="0" applyNumberFormat="1" applyFont="1" applyFill="1" applyBorder="1" applyProtection="1"/>
    <xf numFmtId="164" fontId="6" fillId="9" borderId="27" xfId="0" applyNumberFormat="1" applyFont="1" applyFill="1" applyBorder="1" applyProtection="1"/>
    <xf numFmtId="164" fontId="0" fillId="3" borderId="12" xfId="2" applyNumberFormat="1" applyFont="1" applyFill="1" applyBorder="1" applyProtection="1"/>
    <xf numFmtId="44" fontId="0" fillId="8" borderId="12" xfId="1" applyNumberFormat="1" applyFont="1" applyFill="1" applyBorder="1" applyProtection="1"/>
    <xf numFmtId="44" fontId="6" fillId="3" borderId="27" xfId="1" applyNumberFormat="1" applyFont="1" applyFill="1" applyBorder="1" applyProtection="1"/>
    <xf numFmtId="44" fontId="0" fillId="3" borderId="12" xfId="1" applyNumberFormat="1" applyFont="1" applyFill="1" applyBorder="1" applyProtection="1"/>
    <xf numFmtId="44" fontId="0" fillId="3" borderId="12" xfId="2" applyNumberFormat="1" applyFont="1" applyFill="1" applyBorder="1" applyProtection="1"/>
    <xf numFmtId="164" fontId="0" fillId="4" borderId="8" xfId="2" applyNumberFormat="1" applyFont="1" applyFill="1" applyBorder="1" applyAlignment="1" applyProtection="1">
      <alignment horizontal="center"/>
    </xf>
    <xf numFmtId="164" fontId="0" fillId="4" borderId="13" xfId="2" applyNumberFormat="1" applyFont="1" applyFill="1" applyBorder="1" applyAlignment="1" applyProtection="1">
      <alignment horizontal="center"/>
    </xf>
    <xf numFmtId="0" fontId="0" fillId="0" borderId="0" xfId="0" applyFont="1"/>
    <xf numFmtId="0" fontId="0" fillId="0" borderId="8" xfId="0" applyFill="1" applyBorder="1" applyAlignment="1" applyProtection="1">
      <alignment horizontal="left"/>
      <protection locked="0"/>
    </xf>
    <xf numFmtId="0" fontId="0" fillId="0" borderId="14" xfId="0" applyFill="1" applyBorder="1" applyAlignment="1" applyProtection="1">
      <alignment horizontal="left"/>
      <protection locked="0"/>
    </xf>
    <xf numFmtId="0" fontId="0" fillId="0" borderId="13" xfId="0" applyFill="1" applyBorder="1" applyAlignment="1" applyProtection="1">
      <alignment horizontal="left"/>
      <protection locked="0"/>
    </xf>
    <xf numFmtId="0" fontId="0" fillId="4" borderId="12" xfId="0" applyFill="1" applyBorder="1" applyAlignment="1" applyProtection="1">
      <alignment horizontal="left"/>
    </xf>
    <xf numFmtId="164" fontId="0" fillId="4" borderId="4" xfId="0" applyNumberFormat="1" applyFill="1" applyBorder="1" applyAlignment="1" applyProtection="1">
      <alignment horizontal="left"/>
    </xf>
    <xf numFmtId="44" fontId="10" fillId="3" borderId="0" xfId="2" applyNumberFormat="1" applyFont="1" applyFill="1" applyBorder="1" applyProtection="1"/>
    <xf numFmtId="0" fontId="0" fillId="8" borderId="0" xfId="0" applyFill="1" applyBorder="1" applyProtection="1"/>
    <xf numFmtId="0" fontId="0" fillId="0" borderId="6" xfId="0" applyBorder="1"/>
    <xf numFmtId="0" fontId="0" fillId="8" borderId="7" xfId="0" applyFill="1" applyBorder="1" applyAlignment="1" applyProtection="1"/>
    <xf numFmtId="0" fontId="0" fillId="8" borderId="16" xfId="0" applyFill="1" applyBorder="1" applyAlignment="1" applyProtection="1"/>
    <xf numFmtId="0" fontId="0" fillId="0" borderId="12" xfId="0" applyBorder="1"/>
    <xf numFmtId="0" fontId="0" fillId="8" borderId="18" xfId="0" applyFill="1" applyBorder="1" applyProtection="1"/>
    <xf numFmtId="0" fontId="0" fillId="0" borderId="19" xfId="0" applyBorder="1"/>
    <xf numFmtId="0" fontId="0" fillId="10" borderId="18" xfId="0" applyFill="1" applyBorder="1" applyAlignment="1" applyProtection="1"/>
    <xf numFmtId="0" fontId="0" fillId="10" borderId="0" xfId="0" applyFill="1" applyBorder="1" applyProtection="1"/>
    <xf numFmtId="0" fontId="0" fillId="10" borderId="18" xfId="0" applyFill="1" applyBorder="1" applyProtection="1"/>
    <xf numFmtId="0" fontId="0" fillId="10" borderId="0" xfId="0" applyFill="1" applyBorder="1" applyAlignment="1" applyProtection="1"/>
    <xf numFmtId="0" fontId="0" fillId="10" borderId="0" xfId="0" applyFill="1" applyBorder="1" applyProtection="1">
      <protection locked="0"/>
    </xf>
    <xf numFmtId="0" fontId="0" fillId="10" borderId="11" xfId="0" applyFill="1" applyBorder="1" applyProtection="1"/>
    <xf numFmtId="0" fontId="0" fillId="10" borderId="20" xfId="0" applyFill="1" applyBorder="1" applyProtection="1"/>
    <xf numFmtId="0" fontId="16" fillId="2" borderId="1" xfId="0" applyFont="1" applyFill="1" applyBorder="1" applyAlignment="1" applyProtection="1">
      <alignment horizontal="left"/>
      <protection hidden="1"/>
    </xf>
    <xf numFmtId="0" fontId="16" fillId="2" borderId="2" xfId="0" applyFont="1" applyFill="1" applyBorder="1" applyAlignment="1" applyProtection="1">
      <alignment horizontal="left"/>
      <protection hidden="1"/>
    </xf>
    <xf numFmtId="0" fontId="17" fillId="0" borderId="0" xfId="0" applyFont="1"/>
    <xf numFmtId="10" fontId="17" fillId="0" borderId="0" xfId="2" applyNumberFormat="1" applyFont="1"/>
    <xf numFmtId="10" fontId="0" fillId="0" borderId="6" xfId="2" applyNumberFormat="1" applyFont="1" applyFill="1" applyBorder="1" applyAlignment="1" applyProtection="1">
      <alignment horizontal="left"/>
    </xf>
    <xf numFmtId="0" fontId="9" fillId="3" borderId="0" xfId="0" applyFont="1" applyFill="1" applyAlignment="1" applyProtection="1"/>
    <xf numFmtId="0" fontId="9" fillId="9" borderId="0" xfId="0" applyFont="1" applyFill="1" applyBorder="1" applyProtection="1"/>
    <xf numFmtId="0" fontId="9" fillId="3" borderId="0" xfId="0" applyFont="1" applyFill="1" applyBorder="1" applyProtection="1"/>
    <xf numFmtId="10" fontId="9" fillId="0" borderId="0" xfId="2" applyNumberFormat="1" applyFont="1"/>
    <xf numFmtId="0" fontId="0" fillId="10" borderId="18" xfId="0" applyFill="1" applyBorder="1" applyProtection="1">
      <protection locked="0"/>
    </xf>
    <xf numFmtId="0" fontId="9" fillId="0" borderId="0" xfId="0" applyFont="1" applyAlignment="1">
      <alignment horizontal="center"/>
    </xf>
    <xf numFmtId="0" fontId="9" fillId="3" borderId="0" xfId="0" applyFont="1" applyFill="1" applyBorder="1" applyAlignment="1" applyProtection="1">
      <alignment horizontal="center"/>
    </xf>
    <xf numFmtId="10" fontId="9" fillId="3" borderId="0" xfId="2" applyNumberFormat="1" applyFont="1" applyFill="1" applyBorder="1" applyProtection="1"/>
    <xf numFmtId="44" fontId="9" fillId="3" borderId="0" xfId="1" applyFont="1" applyFill="1" applyBorder="1" applyProtection="1"/>
    <xf numFmtId="44" fontId="18" fillId="3" borderId="0" xfId="1" applyFont="1" applyFill="1" applyBorder="1" applyAlignment="1" applyProtection="1">
      <alignment horizontal="center"/>
    </xf>
    <xf numFmtId="44" fontId="18" fillId="3" borderId="0" xfId="1" applyFont="1" applyFill="1" applyBorder="1" applyProtection="1"/>
    <xf numFmtId="10" fontId="18" fillId="3" borderId="0" xfId="2" applyNumberFormat="1" applyFont="1" applyFill="1" applyBorder="1" applyProtection="1"/>
    <xf numFmtId="44" fontId="9" fillId="3" borderId="0" xfId="1" applyFont="1" applyFill="1" applyBorder="1" applyAlignment="1" applyProtection="1">
      <alignment horizontal="center"/>
    </xf>
    <xf numFmtId="44" fontId="19" fillId="3" borderId="0" xfId="1" applyFont="1" applyFill="1" applyBorder="1" applyAlignment="1" applyProtection="1">
      <alignment horizontal="center"/>
    </xf>
    <xf numFmtId="44" fontId="19" fillId="3" borderId="0" xfId="1" applyFont="1" applyFill="1" applyBorder="1" applyProtection="1"/>
    <xf numFmtId="10" fontId="19" fillId="3" borderId="0" xfId="2" applyNumberFormat="1" applyFont="1" applyFill="1" applyBorder="1" applyProtection="1"/>
    <xf numFmtId="0" fontId="9" fillId="7" borderId="23" xfId="0" applyFont="1" applyFill="1" applyBorder="1" applyProtection="1">
      <protection locked="0"/>
    </xf>
    <xf numFmtId="10" fontId="9" fillId="3" borderId="0" xfId="2" applyNumberFormat="1" applyFont="1" applyFill="1" applyBorder="1" applyProtection="1">
      <protection locked="0"/>
    </xf>
    <xf numFmtId="10" fontId="9" fillId="3" borderId="0" xfId="2" applyNumberFormat="1" applyFont="1" applyFill="1" applyBorder="1" applyAlignment="1" applyProtection="1">
      <alignment horizontal="left"/>
    </xf>
    <xf numFmtId="44" fontId="20" fillId="3" borderId="0" xfId="1" applyFont="1" applyFill="1" applyBorder="1" applyAlignment="1" applyProtection="1">
      <alignment horizontal="center"/>
    </xf>
    <xf numFmtId="44" fontId="20" fillId="3" borderId="0" xfId="1" applyFont="1" applyFill="1" applyBorder="1" applyProtection="1"/>
    <xf numFmtId="10" fontId="20" fillId="3" borderId="0" xfId="2" applyNumberFormat="1" applyFont="1" applyFill="1" applyBorder="1" applyProtection="1"/>
    <xf numFmtId="0" fontId="9" fillId="3" borderId="30" xfId="0" applyFont="1" applyFill="1" applyBorder="1" applyAlignment="1" applyProtection="1">
      <alignment horizontal="center"/>
    </xf>
    <xf numFmtId="0" fontId="9" fillId="3" borderId="30" xfId="0" applyFont="1" applyFill="1" applyBorder="1" applyProtection="1"/>
    <xf numFmtId="10" fontId="9" fillId="3" borderId="30" xfId="2" applyNumberFormat="1" applyFont="1" applyFill="1" applyBorder="1" applyProtection="1"/>
    <xf numFmtId="10" fontId="3" fillId="3" borderId="0" xfId="2" applyNumberFormat="1" applyFont="1" applyFill="1" applyBorder="1" applyAlignment="1" applyProtection="1">
      <alignment horizontal="center"/>
    </xf>
    <xf numFmtId="0" fontId="5" fillId="3" borderId="0" xfId="0" applyFont="1" applyFill="1" applyBorder="1" applyProtection="1"/>
    <xf numFmtId="44" fontId="3" fillId="3" borderId="0" xfId="1" applyFont="1" applyFill="1" applyBorder="1" applyAlignment="1" applyProtection="1">
      <alignment horizontal="center"/>
    </xf>
    <xf numFmtId="9" fontId="3" fillId="3" borderId="0" xfId="2" applyFont="1" applyFill="1" applyBorder="1" applyAlignment="1" applyProtection="1">
      <alignment horizontal="center"/>
    </xf>
    <xf numFmtId="44" fontId="5" fillId="3" borderId="0" xfId="1" applyFont="1" applyFill="1" applyBorder="1" applyAlignment="1" applyProtection="1">
      <alignment horizontal="center"/>
    </xf>
    <xf numFmtId="44" fontId="5" fillId="3" borderId="0" xfId="1" applyFont="1" applyFill="1" applyBorder="1" applyProtection="1"/>
    <xf numFmtId="0" fontId="0" fillId="10" borderId="12" xfId="0" applyFill="1" applyBorder="1" applyAlignment="1" applyProtection="1"/>
    <xf numFmtId="0" fontId="0" fillId="10" borderId="12" xfId="0" applyFill="1" applyBorder="1" applyProtection="1"/>
    <xf numFmtId="0" fontId="15" fillId="8" borderId="12" xfId="0" applyFont="1" applyFill="1" applyBorder="1" applyProtection="1"/>
    <xf numFmtId="0" fontId="0" fillId="10" borderId="19" xfId="0" applyFill="1" applyBorder="1" applyProtection="1"/>
    <xf numFmtId="0" fontId="3" fillId="9" borderId="0" xfId="0" applyFont="1" applyFill="1" applyBorder="1" applyAlignment="1" applyProtection="1">
      <alignment horizontal="left"/>
    </xf>
    <xf numFmtId="164" fontId="0" fillId="2" borderId="3" xfId="0" applyNumberFormat="1" applyFill="1" applyBorder="1" applyAlignment="1" applyProtection="1">
      <alignment horizontal="center"/>
    </xf>
    <xf numFmtId="0" fontId="9" fillId="3" borderId="5" xfId="0" applyFont="1" applyFill="1" applyBorder="1" applyProtection="1"/>
    <xf numFmtId="0" fontId="0" fillId="3" borderId="0" xfId="0" applyFill="1" applyBorder="1" applyAlignment="1" applyProtection="1">
      <alignment horizontal="right"/>
    </xf>
    <xf numFmtId="10" fontId="13" fillId="0" borderId="23" xfId="2" applyNumberFormat="1" applyFont="1" applyFill="1" applyBorder="1" applyProtection="1">
      <protection locked="0"/>
    </xf>
    <xf numFmtId="0" fontId="0" fillId="10" borderId="12" xfId="0" applyFont="1" applyFill="1" applyBorder="1" applyProtection="1"/>
    <xf numFmtId="0" fontId="13" fillId="4" borderId="7" xfId="0" applyFont="1" applyFill="1" applyBorder="1" applyAlignment="1" applyProtection="1">
      <alignment horizontal="center"/>
    </xf>
    <xf numFmtId="10" fontId="13" fillId="4" borderId="7" xfId="2" applyNumberFormat="1" applyFont="1" applyFill="1" applyBorder="1" applyAlignment="1" applyProtection="1">
      <alignment horizontal="center"/>
    </xf>
    <xf numFmtId="0" fontId="16" fillId="15" borderId="1" xfId="0" applyFont="1" applyFill="1" applyBorder="1" applyProtection="1">
      <protection hidden="1"/>
    </xf>
    <xf numFmtId="0" fontId="2" fillId="15" borderId="2" xfId="0" applyFont="1" applyFill="1" applyBorder="1" applyProtection="1">
      <protection hidden="1"/>
    </xf>
    <xf numFmtId="0" fontId="0" fillId="15" borderId="2" xfId="0" applyFill="1" applyBorder="1" applyProtection="1"/>
    <xf numFmtId="10" fontId="0" fillId="15" borderId="2" xfId="2" applyNumberFormat="1" applyFont="1" applyFill="1" applyBorder="1" applyProtection="1"/>
    <xf numFmtId="0" fontId="9" fillId="15" borderId="2" xfId="0" applyFont="1" applyFill="1" applyBorder="1" applyAlignment="1" applyProtection="1">
      <alignment horizontal="center"/>
    </xf>
    <xf numFmtId="0" fontId="9" fillId="15" borderId="2" xfId="0" applyFont="1" applyFill="1" applyBorder="1" applyProtection="1"/>
    <xf numFmtId="10" fontId="9" fillId="15" borderId="2" xfId="2" applyNumberFormat="1" applyFont="1" applyFill="1" applyBorder="1" applyProtection="1"/>
    <xf numFmtId="0" fontId="0" fillId="15" borderId="3" xfId="0" applyFill="1" applyBorder="1" applyProtection="1"/>
    <xf numFmtId="0" fontId="16" fillId="17" borderId="1" xfId="0" applyFont="1" applyFill="1" applyBorder="1" applyProtection="1">
      <protection hidden="1"/>
    </xf>
    <xf numFmtId="0" fontId="2" fillId="17" borderId="2" xfId="0" applyFont="1" applyFill="1" applyBorder="1" applyProtection="1">
      <protection hidden="1"/>
    </xf>
    <xf numFmtId="0" fontId="0" fillId="17" borderId="2" xfId="0" applyFill="1" applyBorder="1" applyProtection="1"/>
    <xf numFmtId="10" fontId="0" fillId="17" borderId="2" xfId="2" applyNumberFormat="1" applyFont="1" applyFill="1" applyBorder="1" applyProtection="1"/>
    <xf numFmtId="0" fontId="0" fillId="17" borderId="2" xfId="0" applyFill="1" applyBorder="1" applyAlignment="1" applyProtection="1">
      <alignment horizontal="center"/>
    </xf>
    <xf numFmtId="0" fontId="0" fillId="17" borderId="3" xfId="0" applyFill="1" applyBorder="1" applyProtection="1"/>
    <xf numFmtId="164" fontId="2" fillId="16" borderId="2" xfId="0" applyNumberFormat="1" applyFont="1" applyFill="1" applyBorder="1" applyProtection="1">
      <protection hidden="1"/>
    </xf>
    <xf numFmtId="164" fontId="0" fillId="16" borderId="2" xfId="0" applyNumberFormat="1" applyFill="1" applyBorder="1" applyProtection="1"/>
    <xf numFmtId="164" fontId="0" fillId="16" borderId="2" xfId="2" applyNumberFormat="1" applyFont="1" applyFill="1" applyBorder="1" applyProtection="1"/>
    <xf numFmtId="164" fontId="0" fillId="16" borderId="2" xfId="0" applyNumberFormat="1" applyFill="1" applyBorder="1" applyAlignment="1" applyProtection="1">
      <alignment horizontal="center"/>
    </xf>
    <xf numFmtId="164" fontId="0" fillId="16" borderId="3" xfId="0" applyNumberFormat="1" applyFill="1" applyBorder="1" applyProtection="1"/>
    <xf numFmtId="164" fontId="2" fillId="16" borderId="2" xfId="0" applyNumberFormat="1" applyFont="1" applyFill="1" applyBorder="1" applyProtection="1"/>
    <xf numFmtId="0" fontId="0" fillId="4" borderId="12" xfId="0" applyFill="1" applyBorder="1" applyAlignment="1" applyProtection="1">
      <alignment horizontal="left"/>
    </xf>
    <xf numFmtId="164" fontId="0" fillId="4" borderId="4" xfId="0" applyNumberFormat="1" applyFill="1" applyBorder="1" applyAlignment="1" applyProtection="1">
      <alignment horizontal="left"/>
    </xf>
    <xf numFmtId="0" fontId="13" fillId="7" borderId="23" xfId="0" applyFont="1" applyFill="1" applyBorder="1" applyProtection="1">
      <protection locked="0"/>
    </xf>
    <xf numFmtId="0" fontId="13" fillId="4" borderId="23" xfId="0" applyFont="1" applyFill="1" applyBorder="1" applyAlignment="1" applyProtection="1">
      <alignment horizontal="left"/>
      <protection locked="0"/>
    </xf>
    <xf numFmtId="0" fontId="13" fillId="4" borderId="11" xfId="0" applyFont="1" applyFill="1" applyBorder="1" applyAlignment="1" applyProtection="1">
      <alignment horizontal="center"/>
    </xf>
    <xf numFmtId="10" fontId="13" fillId="4" borderId="11" xfId="2" applyNumberFormat="1" applyFont="1" applyFill="1" applyBorder="1" applyAlignment="1" applyProtection="1">
      <alignment horizontal="center"/>
    </xf>
    <xf numFmtId="10" fontId="0" fillId="7" borderId="14" xfId="2" applyNumberFormat="1" applyFont="1" applyFill="1" applyBorder="1" applyAlignment="1" applyProtection="1">
      <alignment horizontal="center"/>
      <protection locked="0"/>
    </xf>
    <xf numFmtId="0" fontId="0" fillId="4" borderId="20" xfId="0" applyFill="1" applyBorder="1" applyAlignment="1" applyProtection="1">
      <alignment horizontal="center"/>
    </xf>
    <xf numFmtId="0" fontId="0" fillId="4" borderId="19" xfId="0" applyFill="1" applyBorder="1" applyAlignment="1" applyProtection="1">
      <alignment horizontal="center"/>
    </xf>
    <xf numFmtId="44" fontId="13" fillId="0" borderId="23" xfId="1" applyFont="1" applyFill="1" applyBorder="1" applyAlignment="1" applyProtection="1"/>
    <xf numFmtId="0" fontId="13" fillId="0" borderId="23" xfId="0" applyFont="1" applyBorder="1" applyAlignment="1"/>
    <xf numFmtId="0" fontId="0" fillId="8" borderId="21" xfId="0" applyFont="1" applyFill="1" applyBorder="1" applyAlignment="1" applyProtection="1">
      <alignment horizontal="left"/>
    </xf>
    <xf numFmtId="0" fontId="0" fillId="0" borderId="22" xfId="0" applyBorder="1" applyAlignment="1" applyProtection="1">
      <alignment horizontal="left"/>
    </xf>
    <xf numFmtId="0" fontId="0" fillId="8" borderId="10" xfId="0" applyFont="1" applyFill="1" applyBorder="1" applyAlignment="1" applyProtection="1"/>
    <xf numFmtId="0" fontId="0" fillId="0" borderId="20" xfId="0" applyBorder="1" applyAlignment="1" applyProtection="1"/>
    <xf numFmtId="0" fontId="6" fillId="2" borderId="21" xfId="0" applyFont="1" applyFill="1" applyBorder="1" applyAlignment="1" applyProtection="1"/>
    <xf numFmtId="0" fontId="0" fillId="0" borderId="22" xfId="0" applyBorder="1" applyAlignment="1" applyProtection="1"/>
    <xf numFmtId="0" fontId="0" fillId="4" borderId="12" xfId="0" applyFill="1" applyBorder="1" applyAlignment="1" applyProtection="1">
      <alignment horizontal="left"/>
    </xf>
    <xf numFmtId="0" fontId="0" fillId="0" borderId="18" xfId="0" applyBorder="1" applyAlignment="1" applyProtection="1">
      <alignment horizontal="left"/>
    </xf>
    <xf numFmtId="0" fontId="0" fillId="4" borderId="6" xfId="0" applyFill="1" applyBorder="1" applyAlignment="1" applyProtection="1">
      <alignment horizontal="left"/>
    </xf>
    <xf numFmtId="0" fontId="0" fillId="0" borderId="16" xfId="0" applyBorder="1" applyAlignment="1" applyProtection="1">
      <alignment horizontal="left"/>
    </xf>
    <xf numFmtId="0" fontId="15" fillId="8" borderId="6" xfId="0" applyFont="1" applyFill="1" applyBorder="1" applyAlignment="1" applyProtection="1"/>
    <xf numFmtId="0" fontId="15" fillId="8" borderId="7" xfId="0" applyFont="1" applyFill="1" applyBorder="1" applyAlignment="1" applyProtection="1"/>
    <xf numFmtId="0" fontId="0" fillId="10" borderId="12" xfId="0" applyFill="1" applyBorder="1" applyAlignment="1" applyProtection="1"/>
    <xf numFmtId="0" fontId="0" fillId="10" borderId="0" xfId="0" applyFill="1" applyBorder="1" applyAlignment="1" applyProtection="1"/>
    <xf numFmtId="10" fontId="0" fillId="8" borderId="32" xfId="2" applyNumberFormat="1" applyFont="1" applyFill="1" applyBorder="1" applyAlignment="1" applyProtection="1">
      <alignment horizontal="center"/>
    </xf>
    <xf numFmtId="10" fontId="0" fillId="8" borderId="22" xfId="2" applyNumberFormat="1" applyFont="1" applyFill="1" applyBorder="1" applyAlignment="1" applyProtection="1">
      <alignment horizontal="center"/>
    </xf>
    <xf numFmtId="0" fontId="0" fillId="8" borderId="4" xfId="0" applyFill="1" applyBorder="1" applyAlignment="1" applyProtection="1"/>
    <xf numFmtId="0" fontId="0" fillId="0" borderId="0" xfId="0" applyBorder="1" applyAlignment="1" applyProtection="1"/>
    <xf numFmtId="0" fontId="6" fillId="2" borderId="19" xfId="0" applyFont="1" applyFill="1" applyBorder="1" applyAlignment="1" applyProtection="1"/>
    <xf numFmtId="0" fontId="6" fillId="2" borderId="4" xfId="0" applyFont="1" applyFill="1" applyBorder="1" applyAlignment="1" applyProtection="1">
      <alignment horizontal="left"/>
    </xf>
    <xf numFmtId="0" fontId="7" fillId="2" borderId="4" xfId="0" applyFont="1" applyFill="1" applyBorder="1" applyAlignment="1" applyProtection="1"/>
    <xf numFmtId="0" fontId="0" fillId="2" borderId="0" xfId="0" applyFill="1" applyBorder="1" applyAlignment="1" applyProtection="1"/>
    <xf numFmtId="0" fontId="0" fillId="8" borderId="21" xfId="0" applyFont="1" applyFill="1" applyBorder="1" applyAlignment="1" applyProtection="1"/>
    <xf numFmtId="44" fontId="0" fillId="0" borderId="23" xfId="1" applyFont="1" applyFill="1" applyBorder="1" applyAlignment="1" applyProtection="1"/>
    <xf numFmtId="0" fontId="0" fillId="0" borderId="23" xfId="0" applyBorder="1" applyAlignment="1"/>
    <xf numFmtId="0" fontId="0" fillId="3" borderId="4" xfId="0" applyFill="1" applyBorder="1" applyAlignment="1" applyProtection="1"/>
    <xf numFmtId="0" fontId="0" fillId="3" borderId="0" xfId="0" applyFill="1" applyBorder="1" applyAlignment="1" applyProtection="1"/>
    <xf numFmtId="0" fontId="0" fillId="0" borderId="12" xfId="0" applyFill="1" applyBorder="1" applyAlignment="1" applyProtection="1">
      <alignment horizontal="center"/>
      <protection locked="0"/>
    </xf>
    <xf numFmtId="0" fontId="0" fillId="0" borderId="18" xfId="0" applyFill="1" applyBorder="1" applyAlignment="1" applyProtection="1">
      <alignment horizontal="center"/>
      <protection locked="0"/>
    </xf>
    <xf numFmtId="0" fontId="0" fillId="0" borderId="19" xfId="0" applyFill="1" applyBorder="1" applyAlignment="1" applyProtection="1">
      <alignment horizontal="center"/>
      <protection locked="0"/>
    </xf>
    <xf numFmtId="0" fontId="0" fillId="0" borderId="20" xfId="0" applyFill="1" applyBorder="1" applyAlignment="1" applyProtection="1">
      <alignment horizontal="center"/>
      <protection locked="0"/>
    </xf>
    <xf numFmtId="0" fontId="0" fillId="4" borderId="32" xfId="0" applyFill="1" applyBorder="1" applyAlignment="1" applyProtection="1">
      <alignment horizontal="left"/>
    </xf>
    <xf numFmtId="0" fontId="0" fillId="0" borderId="27" xfId="0" applyBorder="1" applyAlignment="1" applyProtection="1">
      <alignment horizontal="left"/>
    </xf>
    <xf numFmtId="0" fontId="0" fillId="4" borderId="7" xfId="0" applyFill="1" applyBorder="1" applyAlignment="1" applyProtection="1">
      <alignment horizontal="left"/>
    </xf>
    <xf numFmtId="0" fontId="0" fillId="0" borderId="6" xfId="0" applyFill="1" applyBorder="1" applyAlignment="1" applyProtection="1">
      <alignment horizontal="center"/>
      <protection locked="0"/>
    </xf>
    <xf numFmtId="0" fontId="0" fillId="0" borderId="16" xfId="0" applyFill="1" applyBorder="1" applyAlignment="1" applyProtection="1">
      <alignment horizontal="center"/>
      <protection locked="0"/>
    </xf>
    <xf numFmtId="44" fontId="0" fillId="0" borderId="23" xfId="1" applyNumberFormat="1" applyFont="1" applyFill="1" applyBorder="1" applyAlignment="1" applyProtection="1"/>
    <xf numFmtId="44" fontId="0" fillId="0" borderId="23" xfId="0" applyNumberFormat="1" applyBorder="1" applyAlignment="1" applyProtection="1"/>
    <xf numFmtId="164" fontId="0" fillId="4" borderId="4" xfId="0" applyNumberFormat="1" applyFill="1" applyBorder="1" applyAlignment="1" applyProtection="1">
      <alignment horizontal="left"/>
    </xf>
    <xf numFmtId="164" fontId="0" fillId="0" borderId="18" xfId="0" applyNumberFormat="1" applyBorder="1" applyAlignment="1" applyProtection="1">
      <alignment horizontal="left"/>
    </xf>
    <xf numFmtId="164" fontId="0" fillId="8" borderId="21" xfId="0" applyNumberFormat="1" applyFont="1" applyFill="1" applyBorder="1" applyAlignment="1" applyProtection="1">
      <alignment horizontal="left"/>
    </xf>
    <xf numFmtId="164" fontId="0" fillId="0" borderId="22" xfId="0" applyNumberFormat="1" applyBorder="1" applyAlignment="1" applyProtection="1">
      <alignment horizontal="left"/>
    </xf>
    <xf numFmtId="164" fontId="0" fillId="8" borderId="21" xfId="0" applyNumberFormat="1" applyFont="1" applyFill="1" applyBorder="1" applyAlignment="1" applyProtection="1"/>
    <xf numFmtId="164" fontId="0" fillId="0" borderId="22" xfId="0" applyNumberFormat="1" applyBorder="1" applyAlignment="1" applyProtection="1"/>
    <xf numFmtId="164" fontId="6" fillId="2" borderId="21" xfId="0" applyNumberFormat="1" applyFont="1" applyFill="1" applyBorder="1" applyAlignment="1" applyProtection="1"/>
    <xf numFmtId="164" fontId="0" fillId="0" borderId="0" xfId="0" applyNumberFormat="1" applyBorder="1" applyAlignment="1" applyProtection="1">
      <alignment horizontal="left"/>
    </xf>
    <xf numFmtId="164" fontId="7" fillId="2" borderId="4" xfId="0" applyNumberFormat="1" applyFont="1" applyFill="1" applyBorder="1" applyAlignment="1" applyProtection="1"/>
    <xf numFmtId="164" fontId="0" fillId="2" borderId="0" xfId="0" applyNumberFormat="1" applyFill="1" applyBorder="1" applyAlignment="1" applyProtection="1"/>
    <xf numFmtId="0" fontId="16" fillId="16" borderId="1" xfId="0" applyFont="1" applyFill="1" applyBorder="1" applyAlignment="1" applyProtection="1">
      <alignment horizontal="left"/>
      <protection hidden="1"/>
    </xf>
    <xf numFmtId="0" fontId="16" fillId="16" borderId="2" xfId="0" applyFont="1" applyFill="1" applyBorder="1" applyAlignment="1" applyProtection="1">
      <alignment horizontal="left"/>
      <protection hidden="1"/>
    </xf>
    <xf numFmtId="164" fontId="6" fillId="2" borderId="10" xfId="0" applyNumberFormat="1" applyFont="1" applyFill="1" applyBorder="1" applyAlignment="1" applyProtection="1"/>
    <xf numFmtId="164" fontId="0" fillId="0" borderId="20" xfId="0" applyNumberFormat="1" applyBorder="1" applyAlignment="1" applyProtection="1"/>
    <xf numFmtId="164" fontId="0" fillId="8" borderId="4" xfId="0" applyNumberFormat="1" applyFill="1" applyBorder="1" applyAlignment="1" applyProtection="1"/>
    <xf numFmtId="164" fontId="0" fillId="0" borderId="0" xfId="0" applyNumberFormat="1" applyBorder="1" applyAlignment="1" applyProtection="1"/>
    <xf numFmtId="164" fontId="0" fillId="3" borderId="4" xfId="0" applyNumberFormat="1" applyFill="1" applyBorder="1" applyAlignment="1" applyProtection="1"/>
    <xf numFmtId="164" fontId="0" fillId="3" borderId="0" xfId="0" applyNumberFormat="1" applyFill="1" applyBorder="1" applyAlignment="1" applyProtection="1"/>
    <xf numFmtId="0" fontId="0" fillId="0" borderId="12"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0" fillId="0" borderId="20" xfId="0" applyBorder="1" applyAlignment="1">
      <alignment horizontal="left"/>
    </xf>
    <xf numFmtId="0" fontId="0" fillId="4" borderId="32" xfId="0" applyFill="1" applyBorder="1" applyAlignment="1">
      <alignment horizontal="left"/>
    </xf>
    <xf numFmtId="0" fontId="0" fillId="4" borderId="22" xfId="0" applyFill="1" applyBorder="1" applyAlignment="1">
      <alignment horizontal="left"/>
    </xf>
    <xf numFmtId="0" fontId="0" fillId="0" borderId="6" xfId="0" applyBorder="1" applyAlignment="1">
      <alignment horizontal="left"/>
    </xf>
    <xf numFmtId="0" fontId="0" fillId="0" borderId="16" xfId="0" applyBorder="1" applyAlignment="1">
      <alignment horizontal="left"/>
    </xf>
    <xf numFmtId="0" fontId="0" fillId="4" borderId="6" xfId="0" applyFill="1" applyBorder="1" applyAlignment="1">
      <alignment horizontal="left"/>
    </xf>
    <xf numFmtId="0" fontId="0" fillId="4" borderId="16" xfId="0" applyFill="1" applyBorder="1" applyAlignment="1">
      <alignment horizontal="left"/>
    </xf>
    <xf numFmtId="0" fontId="21" fillId="4" borderId="12" xfId="0" applyFont="1" applyFill="1" applyBorder="1" applyAlignment="1" applyProtection="1">
      <alignment horizontal="left"/>
    </xf>
    <xf numFmtId="0" fontId="21" fillId="0" borderId="18" xfId="0" applyFont="1" applyBorder="1" applyAlignment="1" applyProtection="1">
      <alignment horizontal="left"/>
    </xf>
  </cellXfs>
  <cellStyles count="3">
    <cellStyle name="Currency" xfId="1" builtinId="4"/>
    <cellStyle name="Normal" xfId="0" builtinId="0"/>
    <cellStyle name="Percent" xfId="2" builtinId="5"/>
  </cellStyles>
  <dxfs count="7">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numFmt numFmtId="166" formatCode="0;\-0;;@"/>
    </dxf>
    <dxf>
      <numFmt numFmtId="166" formatCode="0;\-0;;@"/>
    </dxf>
    <dxf>
      <numFmt numFmtId="166" formatCode="0;\-0;;@"/>
    </dxf>
  </dxfs>
  <tableStyles count="0" defaultTableStyle="TableStyleMedium2" defaultPivotStyle="PivotStyleLight16"/>
  <colors>
    <mruColors>
      <color rgb="FFC87EBF"/>
      <color rgb="FF84387B"/>
      <color rgb="FFAD2B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outlinePr summaryBelow="0"/>
    <pageSetUpPr fitToPage="1"/>
  </sheetPr>
  <dimension ref="A1:AM185"/>
  <sheetViews>
    <sheetView tabSelected="1" zoomScale="90" zoomScaleNormal="90" workbookViewId="0">
      <pane xSplit="3" topLeftCell="D1" activePane="topRight" state="frozen"/>
      <selection pane="topRight" activeCell="I123" sqref="I123"/>
    </sheetView>
  </sheetViews>
  <sheetFormatPr defaultRowHeight="15" x14ac:dyDescent="0.25"/>
  <cols>
    <col min="1" max="1" width="3.140625" customWidth="1"/>
    <col min="2" max="2" width="17.140625" customWidth="1"/>
    <col min="3" max="3" width="29.28515625" customWidth="1"/>
    <col min="4" max="4" width="3.140625" customWidth="1"/>
    <col min="5" max="5" width="16.42578125" customWidth="1"/>
    <col min="6" max="6" width="14" customWidth="1"/>
    <col min="7" max="7" width="9.85546875" style="1" customWidth="1"/>
    <col min="8" max="8" width="3.5703125" style="1" customWidth="1"/>
    <col min="9" max="9" width="19.7109375" bestFit="1" customWidth="1"/>
    <col min="10" max="10" width="3" customWidth="1"/>
    <col min="11" max="11" width="8.85546875" style="439"/>
    <col min="12" max="12" width="13.5703125" style="140" hidden="1" customWidth="1"/>
    <col min="13" max="13" width="14.28515625" style="140" customWidth="1"/>
    <col min="14" max="14" width="9.28515625" style="437" customWidth="1"/>
    <col min="15" max="15" width="3.5703125" style="1" customWidth="1"/>
    <col min="16" max="16" width="19" customWidth="1"/>
    <col min="17" max="17" width="3" customWidth="1"/>
    <col min="18" max="18" width="9" customWidth="1"/>
    <col min="19" max="19" width="12.28515625" hidden="1" customWidth="1"/>
    <col min="20" max="20" width="13.85546875" customWidth="1"/>
    <col min="21" max="21" width="9.140625" style="1" bestFit="1" customWidth="1"/>
    <col min="22" max="22" width="3.5703125" style="1" customWidth="1"/>
    <col min="23" max="23" width="18.5703125" customWidth="1"/>
    <col min="24" max="24" width="2.42578125" customWidth="1"/>
    <col min="25" max="25" width="9" customWidth="1"/>
    <col min="26" max="26" width="12.28515625" hidden="1" customWidth="1"/>
    <col min="27" max="27" width="14" customWidth="1"/>
    <col min="28" max="28" width="8.85546875" style="1" customWidth="1"/>
    <col min="29" max="29" width="3.5703125" style="1" customWidth="1"/>
    <col min="30" max="30" width="18.7109375" customWidth="1"/>
    <col min="31" max="31" width="3" customWidth="1"/>
    <col min="32" max="32" width="9" customWidth="1"/>
    <col min="33" max="33" width="12.28515625" hidden="1" customWidth="1"/>
    <col min="34" max="34" width="15.28515625" customWidth="1"/>
    <col min="35" max="35" width="9.140625" style="1" customWidth="1"/>
    <col min="36" max="36" width="3.5703125" style="1" customWidth="1"/>
    <col min="37" max="37" width="17" customWidth="1"/>
    <col min="38" max="38" width="3" customWidth="1"/>
    <col min="39" max="39" width="20.7109375" customWidth="1"/>
  </cols>
  <sheetData>
    <row r="1" spans="2:39" ht="15.75" thickBot="1" x14ac:dyDescent="0.3">
      <c r="B1" t="s">
        <v>242</v>
      </c>
    </row>
    <row r="2" spans="2:39" ht="34.5" thickBot="1" x14ac:dyDescent="0.55000000000000004">
      <c r="B2" s="477" t="s">
        <v>240</v>
      </c>
      <c r="C2" s="478"/>
      <c r="D2" s="478"/>
      <c r="E2" s="478"/>
      <c r="F2" s="479"/>
      <c r="G2" s="480"/>
      <c r="H2" s="480"/>
      <c r="I2" s="479"/>
      <c r="J2" s="479"/>
      <c r="K2" s="481"/>
      <c r="L2" s="482"/>
      <c r="M2" s="482"/>
      <c r="N2" s="483"/>
      <c r="O2" s="480"/>
      <c r="P2" s="479"/>
      <c r="Q2" s="479"/>
      <c r="R2" s="479"/>
      <c r="S2" s="479"/>
      <c r="T2" s="479"/>
      <c r="U2" s="480"/>
      <c r="V2" s="480"/>
      <c r="W2" s="479"/>
      <c r="X2" s="479"/>
      <c r="Y2" s="479"/>
      <c r="Z2" s="479"/>
      <c r="AA2" s="479"/>
      <c r="AB2" s="480"/>
      <c r="AC2" s="480"/>
      <c r="AD2" s="479"/>
      <c r="AE2" s="479"/>
      <c r="AF2" s="479"/>
      <c r="AG2" s="479"/>
      <c r="AH2" s="479"/>
      <c r="AI2" s="480"/>
      <c r="AJ2" s="480"/>
      <c r="AK2" s="479"/>
      <c r="AL2" s="479"/>
      <c r="AM2" s="484"/>
    </row>
    <row r="3" spans="2:39" ht="18" customHeight="1" x14ac:dyDescent="0.5">
      <c r="B3" s="275"/>
      <c r="C3" s="4"/>
      <c r="D3" s="4"/>
      <c r="E3" s="4"/>
      <c r="F3" s="5"/>
      <c r="G3" s="6"/>
      <c r="H3" s="6"/>
      <c r="I3" s="5"/>
      <c r="J3" s="5"/>
      <c r="K3" s="440"/>
      <c r="L3" s="436"/>
      <c r="M3" s="436"/>
      <c r="N3" s="441"/>
      <c r="O3" s="6"/>
      <c r="P3" s="5"/>
      <c r="Q3" s="5"/>
      <c r="R3" s="5"/>
      <c r="S3" s="5"/>
      <c r="T3" s="5"/>
      <c r="U3" s="6"/>
      <c r="V3" s="6"/>
      <c r="W3" s="5"/>
      <c r="X3" s="5"/>
      <c r="Y3" s="5"/>
      <c r="Z3" s="5"/>
      <c r="AA3" s="5"/>
      <c r="AB3" s="6"/>
      <c r="AC3" s="6"/>
      <c r="AD3" s="5"/>
      <c r="AE3" s="5"/>
      <c r="AF3" s="5"/>
      <c r="AG3" s="5"/>
      <c r="AH3" s="5"/>
      <c r="AI3" s="6"/>
      <c r="AJ3" s="6"/>
      <c r="AK3" s="5"/>
      <c r="AL3" s="5" t="s">
        <v>235</v>
      </c>
      <c r="AM3" s="8"/>
    </row>
    <row r="4" spans="2:39" x14ac:dyDescent="0.25">
      <c r="B4" s="9"/>
      <c r="C4" s="10"/>
      <c r="D4" s="11"/>
      <c r="E4" s="12"/>
      <c r="F4" s="12" t="s">
        <v>0</v>
      </c>
      <c r="G4" s="13"/>
      <c r="H4" s="13"/>
      <c r="I4" s="14"/>
      <c r="J4" s="15"/>
      <c r="K4" s="475" t="s">
        <v>1</v>
      </c>
      <c r="L4" s="475" t="s">
        <v>2</v>
      </c>
      <c r="M4" s="475" t="s">
        <v>3</v>
      </c>
      <c r="N4" s="476"/>
      <c r="O4" s="13"/>
      <c r="P4" s="14"/>
      <c r="Q4" s="15"/>
      <c r="R4" s="12" t="s">
        <v>1</v>
      </c>
      <c r="S4" s="12" t="s">
        <v>2</v>
      </c>
      <c r="T4" s="12" t="s">
        <v>3</v>
      </c>
      <c r="U4" s="13"/>
      <c r="V4" s="13"/>
      <c r="W4" s="14"/>
      <c r="X4" s="15"/>
      <c r="Y4" s="12" t="s">
        <v>1</v>
      </c>
      <c r="Z4" s="12" t="s">
        <v>2</v>
      </c>
      <c r="AA4" s="12" t="s">
        <v>3</v>
      </c>
      <c r="AB4" s="13"/>
      <c r="AC4" s="13"/>
      <c r="AD4" s="14"/>
      <c r="AE4" s="15"/>
      <c r="AF4" s="12" t="s">
        <v>1</v>
      </c>
      <c r="AG4" s="12" t="s">
        <v>2</v>
      </c>
      <c r="AH4" s="12" t="s">
        <v>3</v>
      </c>
      <c r="AI4" s="13"/>
      <c r="AJ4" s="13"/>
      <c r="AK4" s="14"/>
      <c r="AL4" s="15"/>
      <c r="AM4" s="16" t="s">
        <v>4</v>
      </c>
    </row>
    <row r="5" spans="2:39" x14ac:dyDescent="0.25">
      <c r="B5" s="17"/>
      <c r="C5" s="18"/>
      <c r="D5" s="505"/>
      <c r="E5" s="20" t="s">
        <v>5</v>
      </c>
      <c r="F5" s="20" t="s">
        <v>6</v>
      </c>
      <c r="G5" s="21" t="s">
        <v>7</v>
      </c>
      <c r="H5" s="21"/>
      <c r="I5" s="22" t="s">
        <v>8</v>
      </c>
      <c r="J5" s="20"/>
      <c r="K5" s="501" t="s">
        <v>9</v>
      </c>
      <c r="L5" s="501" t="s">
        <v>10</v>
      </c>
      <c r="M5" s="501" t="s">
        <v>10</v>
      </c>
      <c r="N5" s="502" t="s">
        <v>7</v>
      </c>
      <c r="O5" s="21"/>
      <c r="P5" s="22" t="s">
        <v>11</v>
      </c>
      <c r="Q5" s="20"/>
      <c r="R5" s="20" t="s">
        <v>9</v>
      </c>
      <c r="S5" s="20" t="s">
        <v>10</v>
      </c>
      <c r="T5" s="20" t="s">
        <v>10</v>
      </c>
      <c r="U5" s="21" t="s">
        <v>7</v>
      </c>
      <c r="V5" s="21"/>
      <c r="W5" s="22" t="s">
        <v>12</v>
      </c>
      <c r="X5" s="23"/>
      <c r="Y5" s="20" t="s">
        <v>9</v>
      </c>
      <c r="Z5" s="20" t="s">
        <v>10</v>
      </c>
      <c r="AA5" s="20" t="s">
        <v>10</v>
      </c>
      <c r="AB5" s="21" t="s">
        <v>7</v>
      </c>
      <c r="AC5" s="21"/>
      <c r="AD5" s="22" t="s">
        <v>13</v>
      </c>
      <c r="AE5" s="20"/>
      <c r="AF5" s="20" t="s">
        <v>9</v>
      </c>
      <c r="AG5" s="20" t="s">
        <v>10</v>
      </c>
      <c r="AH5" s="20" t="s">
        <v>10</v>
      </c>
      <c r="AI5" s="21" t="s">
        <v>7</v>
      </c>
      <c r="AJ5" s="21"/>
      <c r="AK5" s="22" t="s">
        <v>14</v>
      </c>
      <c r="AL5" s="20"/>
      <c r="AM5" s="24" t="s">
        <v>15</v>
      </c>
    </row>
    <row r="6" spans="2:39" x14ac:dyDescent="0.25">
      <c r="B6" s="25" t="s">
        <v>16</v>
      </c>
      <c r="C6" s="26"/>
      <c r="D6" s="41"/>
      <c r="E6" s="503" t="s">
        <v>86</v>
      </c>
      <c r="F6" s="42">
        <v>0</v>
      </c>
      <c r="G6" s="43">
        <v>0</v>
      </c>
      <c r="H6" s="31">
        <f>F6*G6</f>
        <v>0</v>
      </c>
      <c r="I6" s="32">
        <f>ROUND(H6,0)</f>
        <v>0</v>
      </c>
      <c r="J6" s="33"/>
      <c r="K6" s="44">
        <v>0.03</v>
      </c>
      <c r="L6" s="45">
        <f>+F6*K6</f>
        <v>0</v>
      </c>
      <c r="M6" s="36">
        <f>+F6+L6</f>
        <v>0</v>
      </c>
      <c r="N6" s="43">
        <v>0</v>
      </c>
      <c r="O6" s="31">
        <f>M6*N6</f>
        <v>0</v>
      </c>
      <c r="P6" s="32">
        <f>ROUND(O6,0)</f>
        <v>0</v>
      </c>
      <c r="Q6" s="33"/>
      <c r="R6" s="44">
        <v>0.03</v>
      </c>
      <c r="S6" s="45">
        <f>+M6*R6</f>
        <v>0</v>
      </c>
      <c r="T6" s="36">
        <f>+M6+S6</f>
        <v>0</v>
      </c>
      <c r="U6" s="43">
        <v>0</v>
      </c>
      <c r="V6" s="31">
        <f>T6*U6</f>
        <v>0</v>
      </c>
      <c r="W6" s="32">
        <f>ROUND(V6,0)</f>
        <v>0</v>
      </c>
      <c r="X6" s="5"/>
      <c r="Y6" s="44">
        <v>0.03</v>
      </c>
      <c r="Z6" s="45">
        <f>T6*Y6</f>
        <v>0</v>
      </c>
      <c r="AA6" s="36">
        <f>+T6+Z6</f>
        <v>0</v>
      </c>
      <c r="AB6" s="43">
        <v>0</v>
      </c>
      <c r="AC6" s="31">
        <f>AA6*AB6</f>
        <v>0</v>
      </c>
      <c r="AD6" s="32">
        <f>ROUND(AC6,0)</f>
        <v>0</v>
      </c>
      <c r="AE6" s="33"/>
      <c r="AF6" s="44">
        <v>0.03</v>
      </c>
      <c r="AG6" s="45">
        <f>AA6*AF6</f>
        <v>0</v>
      </c>
      <c r="AH6" s="36">
        <f>+AA6+AG6</f>
        <v>0</v>
      </c>
      <c r="AI6" s="43">
        <v>0</v>
      </c>
      <c r="AJ6" s="31">
        <f>AH6*AI6</f>
        <v>0</v>
      </c>
      <c r="AK6" s="32">
        <f>ROUND(AJ6,0)</f>
        <v>0</v>
      </c>
      <c r="AL6" s="33"/>
      <c r="AM6" s="39">
        <f>I6+P6+W6+AD6+AK6</f>
        <v>0</v>
      </c>
    </row>
    <row r="7" spans="2:39" x14ac:dyDescent="0.25">
      <c r="B7" s="25" t="s">
        <v>17</v>
      </c>
      <c r="C7" s="40"/>
      <c r="D7" s="41"/>
      <c r="E7" s="28" t="s">
        <v>86</v>
      </c>
      <c r="F7" s="42">
        <v>0</v>
      </c>
      <c r="G7" s="43">
        <v>0</v>
      </c>
      <c r="H7" s="31">
        <f>F7*G7</f>
        <v>0</v>
      </c>
      <c r="I7" s="32">
        <f>ROUND(H7,0)</f>
        <v>0</v>
      </c>
      <c r="J7" s="33"/>
      <c r="K7" s="44">
        <v>0.03</v>
      </c>
      <c r="L7" s="45">
        <f>+F7*K7</f>
        <v>0</v>
      </c>
      <c r="M7" s="36">
        <f>+F7+L7</f>
        <v>0</v>
      </c>
      <c r="N7" s="43">
        <v>0</v>
      </c>
      <c r="O7" s="31">
        <f>M7*N7</f>
        <v>0</v>
      </c>
      <c r="P7" s="32">
        <f>ROUND(O7,0)</f>
        <v>0</v>
      </c>
      <c r="Q7" s="33"/>
      <c r="R7" s="44">
        <v>0.03</v>
      </c>
      <c r="S7" s="45">
        <f>+M7*R7</f>
        <v>0</v>
      </c>
      <c r="T7" s="36">
        <f>+M7+S7</f>
        <v>0</v>
      </c>
      <c r="U7" s="43">
        <v>0</v>
      </c>
      <c r="V7" s="31">
        <f>T7*U7</f>
        <v>0</v>
      </c>
      <c r="W7" s="32">
        <f>ROUND(V7,0)</f>
        <v>0</v>
      </c>
      <c r="X7" s="5"/>
      <c r="Y7" s="44">
        <v>0.03</v>
      </c>
      <c r="Z7" s="45">
        <f>T7*Y7</f>
        <v>0</v>
      </c>
      <c r="AA7" s="36">
        <f>+T7+Z7</f>
        <v>0</v>
      </c>
      <c r="AB7" s="43">
        <v>0</v>
      </c>
      <c r="AC7" s="31">
        <f>AA7*AB7</f>
        <v>0</v>
      </c>
      <c r="AD7" s="32">
        <f>ROUND(AC7,0)</f>
        <v>0</v>
      </c>
      <c r="AE7" s="33"/>
      <c r="AF7" s="44">
        <v>0.03</v>
      </c>
      <c r="AG7" s="45">
        <f>AA7*AF7</f>
        <v>0</v>
      </c>
      <c r="AH7" s="36">
        <f>+AA7+AG7</f>
        <v>0</v>
      </c>
      <c r="AI7" s="43">
        <v>0</v>
      </c>
      <c r="AJ7" s="31">
        <f>AH7*AI7</f>
        <v>0</v>
      </c>
      <c r="AK7" s="32">
        <f>ROUND(AJ7,0)</f>
        <v>0</v>
      </c>
      <c r="AL7" s="33"/>
      <c r="AM7" s="39">
        <f>I7+P7+W7+AD7+AK7</f>
        <v>0</v>
      </c>
    </row>
    <row r="8" spans="2:39" x14ac:dyDescent="0.25">
      <c r="B8" s="25" t="s">
        <v>18</v>
      </c>
      <c r="C8" s="40"/>
      <c r="D8" s="41"/>
      <c r="E8" s="28" t="s">
        <v>114</v>
      </c>
      <c r="F8" s="42">
        <v>0</v>
      </c>
      <c r="G8" s="43">
        <v>0</v>
      </c>
      <c r="H8" s="31">
        <f>F8*G8</f>
        <v>0</v>
      </c>
      <c r="I8" s="32">
        <f>ROUND(H8,0)</f>
        <v>0</v>
      </c>
      <c r="J8" s="33"/>
      <c r="K8" s="44">
        <v>0.03</v>
      </c>
      <c r="L8" s="45">
        <f>+F8*K8</f>
        <v>0</v>
      </c>
      <c r="M8" s="36">
        <f>+F8+L8</f>
        <v>0</v>
      </c>
      <c r="N8" s="43">
        <v>0</v>
      </c>
      <c r="O8" s="31">
        <f>M8*N8</f>
        <v>0</v>
      </c>
      <c r="P8" s="32">
        <f>ROUND(O8,0)</f>
        <v>0</v>
      </c>
      <c r="Q8" s="33"/>
      <c r="R8" s="44">
        <v>0.03</v>
      </c>
      <c r="S8" s="45">
        <f>+M8*R8</f>
        <v>0</v>
      </c>
      <c r="T8" s="36">
        <f>+M8+S8</f>
        <v>0</v>
      </c>
      <c r="U8" s="43">
        <v>0</v>
      </c>
      <c r="V8" s="31">
        <f>T8*U8</f>
        <v>0</v>
      </c>
      <c r="W8" s="32">
        <f>ROUND(V8,0)</f>
        <v>0</v>
      </c>
      <c r="X8" s="5"/>
      <c r="Y8" s="44">
        <v>0.03</v>
      </c>
      <c r="Z8" s="45">
        <f>T8*Y8</f>
        <v>0</v>
      </c>
      <c r="AA8" s="36">
        <f>+T8+Z8</f>
        <v>0</v>
      </c>
      <c r="AB8" s="43">
        <v>0</v>
      </c>
      <c r="AC8" s="31">
        <f>AA8*AB8</f>
        <v>0</v>
      </c>
      <c r="AD8" s="32">
        <f>ROUND(AC8,0)</f>
        <v>0</v>
      </c>
      <c r="AE8" s="33"/>
      <c r="AF8" s="44">
        <v>0.03</v>
      </c>
      <c r="AG8" s="45">
        <f>AA8*AF8</f>
        <v>0</v>
      </c>
      <c r="AH8" s="36">
        <f>+AA8+AG8</f>
        <v>0</v>
      </c>
      <c r="AI8" s="43">
        <v>0</v>
      </c>
      <c r="AJ8" s="31">
        <f>AH8*AI8</f>
        <v>0</v>
      </c>
      <c r="AK8" s="32">
        <f>ROUND(AJ8,0)</f>
        <v>0</v>
      </c>
      <c r="AL8" s="33"/>
      <c r="AM8" s="39">
        <f>I8+P8+W8+AD8+AK8</f>
        <v>0</v>
      </c>
    </row>
    <row r="9" spans="2:39" x14ac:dyDescent="0.25">
      <c r="B9" s="25" t="s">
        <v>19</v>
      </c>
      <c r="C9" s="40"/>
      <c r="D9" s="41"/>
      <c r="E9" s="28" t="s">
        <v>87</v>
      </c>
      <c r="F9" s="42">
        <v>0</v>
      </c>
      <c r="G9" s="43">
        <v>0</v>
      </c>
      <c r="H9" s="31">
        <f>F9*G9</f>
        <v>0</v>
      </c>
      <c r="I9" s="32">
        <f>ROUND(H9,0)</f>
        <v>0</v>
      </c>
      <c r="J9" s="33"/>
      <c r="K9" s="44">
        <v>0.03</v>
      </c>
      <c r="L9" s="45">
        <f>+F9*K9</f>
        <v>0</v>
      </c>
      <c r="M9" s="36">
        <f>+F9+L9</f>
        <v>0</v>
      </c>
      <c r="N9" s="43">
        <v>0</v>
      </c>
      <c r="O9" s="31">
        <f t="shared" ref="O9:O16" si="0">M9*N9</f>
        <v>0</v>
      </c>
      <c r="P9" s="32">
        <f>ROUND(O9,0)</f>
        <v>0</v>
      </c>
      <c r="Q9" s="33"/>
      <c r="R9" s="44">
        <v>0.03</v>
      </c>
      <c r="S9" s="45">
        <f>+M9*R9</f>
        <v>0</v>
      </c>
      <c r="T9" s="36">
        <f>+M9+S9</f>
        <v>0</v>
      </c>
      <c r="U9" s="43">
        <v>0</v>
      </c>
      <c r="V9" s="31">
        <f t="shared" ref="V9:V16" si="1">T9*U9</f>
        <v>0</v>
      </c>
      <c r="W9" s="32">
        <f>ROUND(V9,0)</f>
        <v>0</v>
      </c>
      <c r="X9" s="5"/>
      <c r="Y9" s="44">
        <v>0.03</v>
      </c>
      <c r="Z9" s="45">
        <f>T9*Y9</f>
        <v>0</v>
      </c>
      <c r="AA9" s="36">
        <f>+T9+Z9</f>
        <v>0</v>
      </c>
      <c r="AB9" s="43">
        <v>0</v>
      </c>
      <c r="AC9" s="31">
        <f t="shared" ref="AC9:AC16" si="2">AA9*AB9</f>
        <v>0</v>
      </c>
      <c r="AD9" s="32">
        <f>ROUND(AC9,0)</f>
        <v>0</v>
      </c>
      <c r="AE9" s="33"/>
      <c r="AF9" s="44">
        <v>0.03</v>
      </c>
      <c r="AG9" s="45">
        <f>AA9*AF9</f>
        <v>0</v>
      </c>
      <c r="AH9" s="36">
        <f>+AA9+AG9</f>
        <v>0</v>
      </c>
      <c r="AI9" s="43">
        <v>0</v>
      </c>
      <c r="AJ9" s="31">
        <f t="shared" ref="AJ9:AJ16" si="3">AH9*AI9</f>
        <v>0</v>
      </c>
      <c r="AK9" s="32">
        <f>ROUND(AJ9,0)</f>
        <v>0</v>
      </c>
      <c r="AL9" s="33"/>
      <c r="AM9" s="39">
        <f>I9+P9+W9+AD9+AK9</f>
        <v>0</v>
      </c>
    </row>
    <row r="10" spans="2:39" x14ac:dyDescent="0.25">
      <c r="B10" s="25" t="s">
        <v>20</v>
      </c>
      <c r="C10" s="40"/>
      <c r="D10" s="41"/>
      <c r="E10" s="28" t="s">
        <v>87</v>
      </c>
      <c r="F10" s="42">
        <v>0</v>
      </c>
      <c r="G10" s="43">
        <v>0</v>
      </c>
      <c r="H10" s="31">
        <f t="shared" ref="H10:H16" si="4">F10*G10</f>
        <v>0</v>
      </c>
      <c r="I10" s="32">
        <f t="shared" ref="I10:I16" si="5">ROUND(H10,0)</f>
        <v>0</v>
      </c>
      <c r="J10" s="33"/>
      <c r="K10" s="44">
        <v>0.03</v>
      </c>
      <c r="L10" s="45">
        <f>+F10*K10</f>
        <v>0</v>
      </c>
      <c r="M10" s="36">
        <f>+F10+L10</f>
        <v>0</v>
      </c>
      <c r="N10" s="43">
        <v>0</v>
      </c>
      <c r="O10" s="31">
        <f t="shared" si="0"/>
        <v>0</v>
      </c>
      <c r="P10" s="32">
        <f t="shared" ref="P10:P16" si="6">ROUND(O10,0)</f>
        <v>0</v>
      </c>
      <c r="Q10" s="33"/>
      <c r="R10" s="44">
        <v>0.03</v>
      </c>
      <c r="S10" s="45">
        <f>+M10*R10</f>
        <v>0</v>
      </c>
      <c r="T10" s="36">
        <f>+M10+S10</f>
        <v>0</v>
      </c>
      <c r="U10" s="43">
        <v>0</v>
      </c>
      <c r="V10" s="31">
        <f t="shared" si="1"/>
        <v>0</v>
      </c>
      <c r="W10" s="32">
        <f t="shared" ref="W10:W16" si="7">ROUND(V10,0)</f>
        <v>0</v>
      </c>
      <c r="X10" s="5"/>
      <c r="Y10" s="44">
        <v>0.03</v>
      </c>
      <c r="Z10" s="45">
        <f>T10*Y10</f>
        <v>0</v>
      </c>
      <c r="AA10" s="36">
        <f>+T10+Z10</f>
        <v>0</v>
      </c>
      <c r="AB10" s="43">
        <v>0</v>
      </c>
      <c r="AC10" s="31">
        <f t="shared" si="2"/>
        <v>0</v>
      </c>
      <c r="AD10" s="32">
        <f t="shared" ref="AD10:AD16" si="8">ROUND(AC10,0)</f>
        <v>0</v>
      </c>
      <c r="AE10" s="33"/>
      <c r="AF10" s="44">
        <v>0.03</v>
      </c>
      <c r="AG10" s="45">
        <f>AA10*AF10</f>
        <v>0</v>
      </c>
      <c r="AH10" s="36">
        <f>+AA10+AG10</f>
        <v>0</v>
      </c>
      <c r="AI10" s="43">
        <v>0</v>
      </c>
      <c r="AJ10" s="31">
        <f t="shared" si="3"/>
        <v>0</v>
      </c>
      <c r="AK10" s="32">
        <f t="shared" ref="AK10:AK16" si="9">ROUND(AJ10,0)</f>
        <v>0</v>
      </c>
      <c r="AL10" s="33"/>
      <c r="AM10" s="39">
        <f>I10+P10+W10+AD10+AK10</f>
        <v>0</v>
      </c>
    </row>
    <row r="11" spans="2:39" ht="12.75" customHeight="1" x14ac:dyDescent="0.25">
      <c r="B11" s="47"/>
      <c r="C11" s="48"/>
      <c r="D11" s="48"/>
      <c r="E11" s="49"/>
      <c r="F11" s="33"/>
      <c r="G11" s="6"/>
      <c r="H11" s="31"/>
      <c r="I11" s="33"/>
      <c r="J11" s="33"/>
      <c r="K11" s="52"/>
      <c r="L11" s="51"/>
      <c r="M11" s="33"/>
      <c r="N11" s="6"/>
      <c r="O11" s="31"/>
      <c r="P11" s="51"/>
      <c r="Q11" s="33"/>
      <c r="R11" s="52"/>
      <c r="S11" s="51"/>
      <c r="T11" s="33"/>
      <c r="U11" s="6"/>
      <c r="V11" s="31"/>
      <c r="W11" s="51"/>
      <c r="X11" s="5"/>
      <c r="Y11" s="52"/>
      <c r="Z11" s="51"/>
      <c r="AA11" s="33"/>
      <c r="AB11" s="6"/>
      <c r="AC11" s="31"/>
      <c r="AD11" s="51"/>
      <c r="AE11" s="33"/>
      <c r="AF11" s="52"/>
      <c r="AG11" s="51"/>
      <c r="AH11" s="33"/>
      <c r="AI11" s="6"/>
      <c r="AJ11" s="31"/>
      <c r="AK11" s="51"/>
      <c r="AL11" s="33"/>
      <c r="AM11" s="53"/>
    </row>
    <row r="12" spans="2:39" x14ac:dyDescent="0.25">
      <c r="B12" s="25" t="s">
        <v>21</v>
      </c>
      <c r="C12" s="40"/>
      <c r="D12" s="41"/>
      <c r="E12" s="28" t="s">
        <v>88</v>
      </c>
      <c r="F12" s="29">
        <v>0</v>
      </c>
      <c r="G12" s="30">
        <v>0</v>
      </c>
      <c r="H12" s="31">
        <f t="shared" si="4"/>
        <v>0</v>
      </c>
      <c r="I12" s="32">
        <f t="shared" si="5"/>
        <v>0</v>
      </c>
      <c r="J12" s="33"/>
      <c r="K12" s="44">
        <v>0.03</v>
      </c>
      <c r="L12" s="45">
        <f>+F12*K12</f>
        <v>0</v>
      </c>
      <c r="M12" s="36">
        <f>+F12+L12</f>
        <v>0</v>
      </c>
      <c r="N12" s="30">
        <v>0</v>
      </c>
      <c r="O12" s="31">
        <f t="shared" si="0"/>
        <v>0</v>
      </c>
      <c r="P12" s="32">
        <f t="shared" si="6"/>
        <v>0</v>
      </c>
      <c r="Q12" s="33"/>
      <c r="R12" s="44">
        <v>0.03</v>
      </c>
      <c r="S12" s="45">
        <f>+M12*R12</f>
        <v>0</v>
      </c>
      <c r="T12" s="36">
        <f>+M12+S12</f>
        <v>0</v>
      </c>
      <c r="U12" s="30">
        <v>0</v>
      </c>
      <c r="V12" s="31">
        <f t="shared" si="1"/>
        <v>0</v>
      </c>
      <c r="W12" s="32">
        <f t="shared" si="7"/>
        <v>0</v>
      </c>
      <c r="X12" s="5"/>
      <c r="Y12" s="44">
        <v>0.03</v>
      </c>
      <c r="Z12" s="45">
        <f>T12*Y12</f>
        <v>0</v>
      </c>
      <c r="AA12" s="36">
        <f>+T12+Z12</f>
        <v>0</v>
      </c>
      <c r="AB12" s="30">
        <v>0</v>
      </c>
      <c r="AC12" s="31">
        <f t="shared" si="2"/>
        <v>0</v>
      </c>
      <c r="AD12" s="32">
        <f t="shared" si="8"/>
        <v>0</v>
      </c>
      <c r="AE12" s="33"/>
      <c r="AF12" s="44">
        <v>0.03</v>
      </c>
      <c r="AG12" s="45">
        <f>AA12*AF12</f>
        <v>0</v>
      </c>
      <c r="AH12" s="36">
        <f>+AA12+AG12</f>
        <v>0</v>
      </c>
      <c r="AI12" s="30">
        <v>0</v>
      </c>
      <c r="AJ12" s="31">
        <f t="shared" si="3"/>
        <v>0</v>
      </c>
      <c r="AK12" s="32">
        <f t="shared" si="9"/>
        <v>0</v>
      </c>
      <c r="AL12" s="33"/>
      <c r="AM12" s="39">
        <f>I12+P12+W12+AD12+AK12</f>
        <v>0</v>
      </c>
    </row>
    <row r="13" spans="2:39" x14ac:dyDescent="0.25">
      <c r="B13" s="25" t="s">
        <v>22</v>
      </c>
      <c r="C13" s="40"/>
      <c r="D13" s="41"/>
      <c r="E13" s="28" t="s">
        <v>88</v>
      </c>
      <c r="F13" s="42">
        <v>0</v>
      </c>
      <c r="G13" s="43">
        <v>0</v>
      </c>
      <c r="H13" s="31">
        <f t="shared" si="4"/>
        <v>0</v>
      </c>
      <c r="I13" s="32">
        <f t="shared" si="5"/>
        <v>0</v>
      </c>
      <c r="J13" s="33"/>
      <c r="K13" s="44">
        <v>0.03</v>
      </c>
      <c r="L13" s="45">
        <f>+F13*K13</f>
        <v>0</v>
      </c>
      <c r="M13" s="36">
        <f>+F13+L13</f>
        <v>0</v>
      </c>
      <c r="N13" s="46">
        <v>0</v>
      </c>
      <c r="O13" s="31">
        <f t="shared" si="0"/>
        <v>0</v>
      </c>
      <c r="P13" s="32">
        <f t="shared" si="6"/>
        <v>0</v>
      </c>
      <c r="Q13" s="33"/>
      <c r="R13" s="44">
        <v>0.03</v>
      </c>
      <c r="S13" s="45">
        <f>+M13*R13</f>
        <v>0</v>
      </c>
      <c r="T13" s="36">
        <f>+M13+S13</f>
        <v>0</v>
      </c>
      <c r="U13" s="46">
        <v>0</v>
      </c>
      <c r="V13" s="31">
        <f t="shared" si="1"/>
        <v>0</v>
      </c>
      <c r="W13" s="32">
        <f t="shared" si="7"/>
        <v>0</v>
      </c>
      <c r="X13" s="5"/>
      <c r="Y13" s="44">
        <v>0.03</v>
      </c>
      <c r="Z13" s="45">
        <f>T13*Y13</f>
        <v>0</v>
      </c>
      <c r="AA13" s="36">
        <f>+T13+Z13</f>
        <v>0</v>
      </c>
      <c r="AB13" s="46">
        <v>0</v>
      </c>
      <c r="AC13" s="31">
        <f t="shared" si="2"/>
        <v>0</v>
      </c>
      <c r="AD13" s="32">
        <f t="shared" si="8"/>
        <v>0</v>
      </c>
      <c r="AE13" s="33"/>
      <c r="AF13" s="44">
        <v>0.03</v>
      </c>
      <c r="AG13" s="45">
        <f>AA13*AF13</f>
        <v>0</v>
      </c>
      <c r="AH13" s="36">
        <f>+AA13+AG13</f>
        <v>0</v>
      </c>
      <c r="AI13" s="46">
        <v>0</v>
      </c>
      <c r="AJ13" s="31">
        <f t="shared" si="3"/>
        <v>0</v>
      </c>
      <c r="AK13" s="32">
        <f t="shared" si="9"/>
        <v>0</v>
      </c>
      <c r="AL13" s="33"/>
      <c r="AM13" s="39">
        <f>I13+P13+W13+AD13+AK13</f>
        <v>0</v>
      </c>
    </row>
    <row r="14" spans="2:39" x14ac:dyDescent="0.25">
      <c r="B14" s="25" t="s">
        <v>23</v>
      </c>
      <c r="C14" s="40"/>
      <c r="D14" s="41"/>
      <c r="E14" s="28" t="s">
        <v>88</v>
      </c>
      <c r="F14" s="42">
        <v>0</v>
      </c>
      <c r="G14" s="43">
        <v>0</v>
      </c>
      <c r="H14" s="31">
        <f t="shared" si="4"/>
        <v>0</v>
      </c>
      <c r="I14" s="32">
        <f t="shared" si="5"/>
        <v>0</v>
      </c>
      <c r="J14" s="33"/>
      <c r="K14" s="44">
        <v>0.03</v>
      </c>
      <c r="L14" s="45">
        <f>+F14*K14</f>
        <v>0</v>
      </c>
      <c r="M14" s="36">
        <f>+F14+L14</f>
        <v>0</v>
      </c>
      <c r="N14" s="46">
        <v>0</v>
      </c>
      <c r="O14" s="31">
        <f t="shared" si="0"/>
        <v>0</v>
      </c>
      <c r="P14" s="32">
        <f t="shared" si="6"/>
        <v>0</v>
      </c>
      <c r="Q14" s="33"/>
      <c r="R14" s="44">
        <v>0.03</v>
      </c>
      <c r="S14" s="45">
        <f>+M14*R14</f>
        <v>0</v>
      </c>
      <c r="T14" s="36">
        <f>+M14+S14</f>
        <v>0</v>
      </c>
      <c r="U14" s="46">
        <v>0</v>
      </c>
      <c r="V14" s="31">
        <f t="shared" si="1"/>
        <v>0</v>
      </c>
      <c r="W14" s="32">
        <f t="shared" si="7"/>
        <v>0</v>
      </c>
      <c r="X14" s="5"/>
      <c r="Y14" s="44">
        <v>0.03</v>
      </c>
      <c r="Z14" s="45">
        <f>T14*Y14</f>
        <v>0</v>
      </c>
      <c r="AA14" s="36">
        <f>+T14+Z14</f>
        <v>0</v>
      </c>
      <c r="AB14" s="46">
        <v>0</v>
      </c>
      <c r="AC14" s="31">
        <f t="shared" si="2"/>
        <v>0</v>
      </c>
      <c r="AD14" s="32">
        <f t="shared" si="8"/>
        <v>0</v>
      </c>
      <c r="AE14" s="33"/>
      <c r="AF14" s="44">
        <v>0.03</v>
      </c>
      <c r="AG14" s="45">
        <f>AA14*AF14</f>
        <v>0</v>
      </c>
      <c r="AH14" s="36">
        <f>+AA14+AG14</f>
        <v>0</v>
      </c>
      <c r="AI14" s="46">
        <v>0</v>
      </c>
      <c r="AJ14" s="31">
        <f t="shared" si="3"/>
        <v>0</v>
      </c>
      <c r="AK14" s="32">
        <f t="shared" si="9"/>
        <v>0</v>
      </c>
      <c r="AL14" s="33"/>
      <c r="AM14" s="39">
        <f>I14+P14+W14+AD14+AK14</f>
        <v>0</v>
      </c>
    </row>
    <row r="15" spans="2:39" x14ac:dyDescent="0.25">
      <c r="B15" s="25" t="s">
        <v>24</v>
      </c>
      <c r="C15" s="55"/>
      <c r="D15" s="41"/>
      <c r="E15" s="28" t="s">
        <v>89</v>
      </c>
      <c r="F15" s="42">
        <v>0</v>
      </c>
      <c r="G15" s="43">
        <v>0</v>
      </c>
      <c r="H15" s="31">
        <f t="shared" si="4"/>
        <v>0</v>
      </c>
      <c r="I15" s="32">
        <f t="shared" si="5"/>
        <v>0</v>
      </c>
      <c r="J15" s="33"/>
      <c r="K15" s="44">
        <v>0.03</v>
      </c>
      <c r="L15" s="45">
        <f>+F15*K15</f>
        <v>0</v>
      </c>
      <c r="M15" s="36">
        <f>+F15+L15</f>
        <v>0</v>
      </c>
      <c r="N15" s="46">
        <v>0</v>
      </c>
      <c r="O15" s="31">
        <f t="shared" si="0"/>
        <v>0</v>
      </c>
      <c r="P15" s="32">
        <f t="shared" si="6"/>
        <v>0</v>
      </c>
      <c r="Q15" s="33"/>
      <c r="R15" s="44">
        <v>0.03</v>
      </c>
      <c r="S15" s="45">
        <f>+M15*R15</f>
        <v>0</v>
      </c>
      <c r="T15" s="36">
        <f>+M15+S15</f>
        <v>0</v>
      </c>
      <c r="U15" s="46">
        <v>0</v>
      </c>
      <c r="V15" s="31">
        <f t="shared" si="1"/>
        <v>0</v>
      </c>
      <c r="W15" s="32">
        <f t="shared" si="7"/>
        <v>0</v>
      </c>
      <c r="X15" s="5"/>
      <c r="Y15" s="44">
        <v>0.03</v>
      </c>
      <c r="Z15" s="45">
        <f>T15*Y15</f>
        <v>0</v>
      </c>
      <c r="AA15" s="36">
        <f>+T15+Z15</f>
        <v>0</v>
      </c>
      <c r="AB15" s="46">
        <v>0</v>
      </c>
      <c r="AC15" s="31">
        <f t="shared" si="2"/>
        <v>0</v>
      </c>
      <c r="AD15" s="32">
        <f t="shared" si="8"/>
        <v>0</v>
      </c>
      <c r="AE15" s="33"/>
      <c r="AF15" s="44">
        <v>0.03</v>
      </c>
      <c r="AG15" s="45">
        <f>AA15*AF15</f>
        <v>0</v>
      </c>
      <c r="AH15" s="36">
        <f>+AA15+AG15</f>
        <v>0</v>
      </c>
      <c r="AI15" s="46">
        <v>0</v>
      </c>
      <c r="AJ15" s="31">
        <f t="shared" si="3"/>
        <v>0</v>
      </c>
      <c r="AK15" s="32">
        <f t="shared" si="9"/>
        <v>0</v>
      </c>
      <c r="AL15" s="33"/>
      <c r="AM15" s="39">
        <f>I15+P15+W15+AD15+AK15</f>
        <v>0</v>
      </c>
    </row>
    <row r="16" spans="2:39" x14ac:dyDescent="0.25">
      <c r="B16" s="25" t="s">
        <v>25</v>
      </c>
      <c r="C16" s="55"/>
      <c r="D16" s="41"/>
      <c r="E16" s="28" t="s">
        <v>89</v>
      </c>
      <c r="F16" s="56">
        <v>0</v>
      </c>
      <c r="G16" s="57">
        <v>0</v>
      </c>
      <c r="H16" s="31">
        <f t="shared" si="4"/>
        <v>0</v>
      </c>
      <c r="I16" s="32">
        <f t="shared" si="5"/>
        <v>0</v>
      </c>
      <c r="J16" s="33"/>
      <c r="K16" s="58">
        <v>0.03</v>
      </c>
      <c r="L16" s="59">
        <f>+F16*K16</f>
        <v>0</v>
      </c>
      <c r="M16" s="60">
        <f>+F16+L16</f>
        <v>0</v>
      </c>
      <c r="N16" s="61">
        <v>0</v>
      </c>
      <c r="O16" s="31">
        <f t="shared" si="0"/>
        <v>0</v>
      </c>
      <c r="P16" s="62">
        <f t="shared" si="6"/>
        <v>0</v>
      </c>
      <c r="Q16" s="33"/>
      <c r="R16" s="58">
        <v>0.03</v>
      </c>
      <c r="S16" s="59">
        <f>+M16*R16</f>
        <v>0</v>
      </c>
      <c r="T16" s="60">
        <f>+M16+S16</f>
        <v>0</v>
      </c>
      <c r="U16" s="61">
        <v>0</v>
      </c>
      <c r="V16" s="31">
        <f t="shared" si="1"/>
        <v>0</v>
      </c>
      <c r="W16" s="62">
        <f t="shared" si="7"/>
        <v>0</v>
      </c>
      <c r="X16" s="5"/>
      <c r="Y16" s="58">
        <v>0.03</v>
      </c>
      <c r="Z16" s="59">
        <f>T16*Y16</f>
        <v>0</v>
      </c>
      <c r="AA16" s="60">
        <f>+T16+Z16</f>
        <v>0</v>
      </c>
      <c r="AB16" s="61">
        <v>0</v>
      </c>
      <c r="AC16" s="31">
        <f t="shared" si="2"/>
        <v>0</v>
      </c>
      <c r="AD16" s="62">
        <f t="shared" si="8"/>
        <v>0</v>
      </c>
      <c r="AE16" s="33"/>
      <c r="AF16" s="58">
        <v>0.03</v>
      </c>
      <c r="AG16" s="59">
        <f>AA16*AF16</f>
        <v>0</v>
      </c>
      <c r="AH16" s="60">
        <f>+AA16+AG16</f>
        <v>0</v>
      </c>
      <c r="AI16" s="61">
        <v>0</v>
      </c>
      <c r="AJ16" s="31">
        <f t="shared" si="3"/>
        <v>0</v>
      </c>
      <c r="AK16" s="62">
        <f t="shared" si="9"/>
        <v>0</v>
      </c>
      <c r="AL16" s="33"/>
      <c r="AM16" s="39">
        <f>I16+P16+W16+AD16+AK16</f>
        <v>0</v>
      </c>
    </row>
    <row r="17" spans="2:39" ht="12.75" customHeight="1" x14ac:dyDescent="0.25">
      <c r="B17" s="47"/>
      <c r="C17" s="48"/>
      <c r="D17" s="48"/>
      <c r="E17" s="63"/>
      <c r="F17" s="64"/>
      <c r="G17" s="65"/>
      <c r="H17" s="31"/>
      <c r="I17" s="33"/>
      <c r="J17" s="33"/>
      <c r="K17" s="66"/>
      <c r="L17" s="64"/>
      <c r="M17" s="64"/>
      <c r="N17" s="6"/>
      <c r="O17" s="31"/>
      <c r="P17" s="51"/>
      <c r="Q17" s="33"/>
      <c r="R17" s="66"/>
      <c r="S17" s="64"/>
      <c r="T17" s="64"/>
      <c r="U17" s="6"/>
      <c r="V17" s="31"/>
      <c r="W17" s="51"/>
      <c r="X17" s="5"/>
      <c r="Y17" s="66"/>
      <c r="Z17" s="64"/>
      <c r="AA17" s="64"/>
      <c r="AB17" s="6"/>
      <c r="AC17" s="31"/>
      <c r="AD17" s="51"/>
      <c r="AE17" s="33"/>
      <c r="AF17" s="66"/>
      <c r="AG17" s="64"/>
      <c r="AH17" s="64"/>
      <c r="AI17" s="6"/>
      <c r="AJ17" s="31"/>
      <c r="AK17" s="51"/>
      <c r="AL17" s="33"/>
      <c r="AM17" s="53"/>
    </row>
    <row r="18" spans="2:39" x14ac:dyDescent="0.25">
      <c r="B18" s="25" t="s">
        <v>26</v>
      </c>
      <c r="C18" s="55"/>
      <c r="D18" s="41"/>
      <c r="E18" s="28"/>
      <c r="F18" s="29">
        <v>0</v>
      </c>
      <c r="G18" s="30">
        <v>0</v>
      </c>
      <c r="H18" s="31">
        <f>F18*G18</f>
        <v>0</v>
      </c>
      <c r="I18" s="32">
        <f>ROUND(H18,0)</f>
        <v>0</v>
      </c>
      <c r="J18" s="33"/>
      <c r="K18" s="34">
        <v>0.03</v>
      </c>
      <c r="L18" s="35">
        <f>+F18*K18</f>
        <v>0</v>
      </c>
      <c r="M18" s="54">
        <f>+F18+L18</f>
        <v>0</v>
      </c>
      <c r="N18" s="43">
        <v>0</v>
      </c>
      <c r="O18" s="31">
        <f>M18*N18</f>
        <v>0</v>
      </c>
      <c r="P18" s="32">
        <f>ROUND(O18,0)</f>
        <v>0</v>
      </c>
      <c r="Q18" s="33"/>
      <c r="R18" s="34">
        <v>0.03</v>
      </c>
      <c r="S18" s="35">
        <f>+M18*R18</f>
        <v>0</v>
      </c>
      <c r="T18" s="54">
        <f>+M18+S18</f>
        <v>0</v>
      </c>
      <c r="U18" s="43">
        <v>0</v>
      </c>
      <c r="V18" s="31">
        <f>T18*U18</f>
        <v>0</v>
      </c>
      <c r="W18" s="32">
        <f>ROUND(V18,0)</f>
        <v>0</v>
      </c>
      <c r="X18" s="5"/>
      <c r="Y18" s="34">
        <v>0.03</v>
      </c>
      <c r="Z18" s="35">
        <f>T18*Y18</f>
        <v>0</v>
      </c>
      <c r="AA18" s="54">
        <f>+T18+Z18</f>
        <v>0</v>
      </c>
      <c r="AB18" s="43">
        <v>0</v>
      </c>
      <c r="AC18" s="31">
        <f>AA18*AB18</f>
        <v>0</v>
      </c>
      <c r="AD18" s="32">
        <f>ROUND(AC18,0)</f>
        <v>0</v>
      </c>
      <c r="AE18" s="33"/>
      <c r="AF18" s="34">
        <v>0.03</v>
      </c>
      <c r="AG18" s="35">
        <f>AA18*AF18</f>
        <v>0</v>
      </c>
      <c r="AH18" s="54">
        <f>+AA18+AG18</f>
        <v>0</v>
      </c>
      <c r="AI18" s="43">
        <v>0</v>
      </c>
      <c r="AJ18" s="31">
        <f>AH18*AI18</f>
        <v>0</v>
      </c>
      <c r="AK18" s="32">
        <f>ROUND(AJ18,0)</f>
        <v>0</v>
      </c>
      <c r="AL18" s="33"/>
      <c r="AM18" s="39">
        <f t="shared" ref="AM18:AM23" si="10">I18+P18+W18+AD18+AK18</f>
        <v>0</v>
      </c>
    </row>
    <row r="19" spans="2:39" x14ac:dyDescent="0.25">
      <c r="B19" s="25" t="s">
        <v>27</v>
      </c>
      <c r="C19" s="55"/>
      <c r="D19" s="41"/>
      <c r="E19" s="28"/>
      <c r="F19" s="42">
        <v>0</v>
      </c>
      <c r="G19" s="43">
        <v>0</v>
      </c>
      <c r="H19" s="31">
        <f>F19*G19</f>
        <v>0</v>
      </c>
      <c r="I19" s="32">
        <f>ROUND(H19,0)</f>
        <v>0</v>
      </c>
      <c r="J19" s="33"/>
      <c r="K19" s="44">
        <v>0.03</v>
      </c>
      <c r="L19" s="45">
        <f>+F19*K19</f>
        <v>0</v>
      </c>
      <c r="M19" s="36">
        <f>+F19+L19</f>
        <v>0</v>
      </c>
      <c r="N19" s="43">
        <v>0</v>
      </c>
      <c r="O19" s="31">
        <f>M19*N19</f>
        <v>0</v>
      </c>
      <c r="P19" s="32">
        <f>ROUND(O19,0)</f>
        <v>0</v>
      </c>
      <c r="Q19" s="33"/>
      <c r="R19" s="44">
        <v>0.03</v>
      </c>
      <c r="S19" s="45">
        <f>+M19*R19</f>
        <v>0</v>
      </c>
      <c r="T19" s="36">
        <f>+M19+S19</f>
        <v>0</v>
      </c>
      <c r="U19" s="43">
        <v>0</v>
      </c>
      <c r="V19" s="31">
        <f>T19*U19</f>
        <v>0</v>
      </c>
      <c r="W19" s="32">
        <f>ROUND(V19,0)</f>
        <v>0</v>
      </c>
      <c r="X19" s="5"/>
      <c r="Y19" s="44">
        <v>0.03</v>
      </c>
      <c r="Z19" s="45">
        <f>T19*Y19</f>
        <v>0</v>
      </c>
      <c r="AA19" s="36">
        <f>+T19+Z19</f>
        <v>0</v>
      </c>
      <c r="AB19" s="43">
        <v>0</v>
      </c>
      <c r="AC19" s="31">
        <f>AA19*AB19</f>
        <v>0</v>
      </c>
      <c r="AD19" s="32">
        <f>ROUND(AC19,0)</f>
        <v>0</v>
      </c>
      <c r="AE19" s="33"/>
      <c r="AF19" s="44">
        <v>0.03</v>
      </c>
      <c r="AG19" s="45">
        <f>AA19*AF19</f>
        <v>0</v>
      </c>
      <c r="AH19" s="36">
        <f>+AA19+AG19</f>
        <v>0</v>
      </c>
      <c r="AI19" s="43">
        <v>0</v>
      </c>
      <c r="AJ19" s="31">
        <f>AH19*AI19</f>
        <v>0</v>
      </c>
      <c r="AK19" s="32">
        <f>ROUND(AJ19,0)</f>
        <v>0</v>
      </c>
      <c r="AL19" s="33"/>
      <c r="AM19" s="39">
        <f t="shared" si="10"/>
        <v>0</v>
      </c>
    </row>
    <row r="20" spans="2:39" x14ac:dyDescent="0.25">
      <c r="B20" s="25" t="s">
        <v>28</v>
      </c>
      <c r="C20" s="55"/>
      <c r="D20" s="41"/>
      <c r="E20" s="28"/>
      <c r="F20" s="42">
        <v>0</v>
      </c>
      <c r="G20" s="43">
        <v>0</v>
      </c>
      <c r="H20" s="31">
        <f>F20*G20</f>
        <v>0</v>
      </c>
      <c r="I20" s="32">
        <f>ROUND(H20,0)</f>
        <v>0</v>
      </c>
      <c r="J20" s="33"/>
      <c r="K20" s="44">
        <v>0.03</v>
      </c>
      <c r="L20" s="45">
        <f>+F20*K20</f>
        <v>0</v>
      </c>
      <c r="M20" s="36">
        <f>+F20+L20</f>
        <v>0</v>
      </c>
      <c r="N20" s="43">
        <v>0</v>
      </c>
      <c r="O20" s="31">
        <f>M20*N20</f>
        <v>0</v>
      </c>
      <c r="P20" s="32">
        <f>ROUND(O20,0)</f>
        <v>0</v>
      </c>
      <c r="Q20" s="33"/>
      <c r="R20" s="44">
        <v>0.03</v>
      </c>
      <c r="S20" s="45">
        <f>+M20*R20</f>
        <v>0</v>
      </c>
      <c r="T20" s="36">
        <f>+M20+S20</f>
        <v>0</v>
      </c>
      <c r="U20" s="43">
        <v>0</v>
      </c>
      <c r="V20" s="31">
        <f>T20*U20</f>
        <v>0</v>
      </c>
      <c r="W20" s="32">
        <f>ROUND(V20,0)</f>
        <v>0</v>
      </c>
      <c r="X20" s="5"/>
      <c r="Y20" s="44">
        <v>0.03</v>
      </c>
      <c r="Z20" s="45">
        <f>T20*Y20</f>
        <v>0</v>
      </c>
      <c r="AA20" s="36">
        <f>+T20+Z20</f>
        <v>0</v>
      </c>
      <c r="AB20" s="43">
        <v>0</v>
      </c>
      <c r="AC20" s="31">
        <f>AA20*AB20</f>
        <v>0</v>
      </c>
      <c r="AD20" s="32">
        <f>ROUND(AC20,0)</f>
        <v>0</v>
      </c>
      <c r="AE20" s="33"/>
      <c r="AF20" s="44">
        <v>0.03</v>
      </c>
      <c r="AG20" s="45">
        <f>AA20*AF20</f>
        <v>0</v>
      </c>
      <c r="AH20" s="36">
        <f>+AA20+AG20</f>
        <v>0</v>
      </c>
      <c r="AI20" s="43">
        <v>0</v>
      </c>
      <c r="AJ20" s="31">
        <f>AH20*AI20</f>
        <v>0</v>
      </c>
      <c r="AK20" s="32">
        <f>ROUND(AJ20,0)</f>
        <v>0</v>
      </c>
      <c r="AL20" s="33"/>
      <c r="AM20" s="39">
        <f t="shared" si="10"/>
        <v>0</v>
      </c>
    </row>
    <row r="21" spans="2:39" x14ac:dyDescent="0.25">
      <c r="B21" s="25" t="s">
        <v>29</v>
      </c>
      <c r="C21" s="55"/>
      <c r="D21" s="41"/>
      <c r="E21" s="28"/>
      <c r="F21" s="42">
        <v>0</v>
      </c>
      <c r="G21" s="43">
        <v>0</v>
      </c>
      <c r="H21" s="31">
        <f>F21*G21</f>
        <v>0</v>
      </c>
      <c r="I21" s="32">
        <f>ROUND(H21,0)</f>
        <v>0</v>
      </c>
      <c r="J21" s="33"/>
      <c r="K21" s="44">
        <v>0.03</v>
      </c>
      <c r="L21" s="45">
        <f>+F21*K21</f>
        <v>0</v>
      </c>
      <c r="M21" s="36">
        <f>+F21+L21</f>
        <v>0</v>
      </c>
      <c r="N21" s="43">
        <v>0</v>
      </c>
      <c r="O21" s="31">
        <f>M21*N21</f>
        <v>0</v>
      </c>
      <c r="P21" s="32">
        <f>ROUND(O21,0)</f>
        <v>0</v>
      </c>
      <c r="Q21" s="33"/>
      <c r="R21" s="44">
        <v>0.03</v>
      </c>
      <c r="S21" s="45">
        <f>+M21*R21</f>
        <v>0</v>
      </c>
      <c r="T21" s="36">
        <f>+M21+S21</f>
        <v>0</v>
      </c>
      <c r="U21" s="43">
        <v>0</v>
      </c>
      <c r="V21" s="31">
        <f>T21*U21</f>
        <v>0</v>
      </c>
      <c r="W21" s="32">
        <f>ROUND(V21,0)</f>
        <v>0</v>
      </c>
      <c r="X21" s="5"/>
      <c r="Y21" s="44">
        <v>0.03</v>
      </c>
      <c r="Z21" s="45">
        <f>T21*Y21</f>
        <v>0</v>
      </c>
      <c r="AA21" s="36">
        <f>+T21+Z21</f>
        <v>0</v>
      </c>
      <c r="AB21" s="43">
        <v>0</v>
      </c>
      <c r="AC21" s="31">
        <f>AA21*AB21</f>
        <v>0</v>
      </c>
      <c r="AD21" s="32">
        <f>ROUND(AC21,0)</f>
        <v>0</v>
      </c>
      <c r="AE21" s="33"/>
      <c r="AF21" s="44">
        <v>0.03</v>
      </c>
      <c r="AG21" s="45">
        <f>AA21*AF21</f>
        <v>0</v>
      </c>
      <c r="AH21" s="36">
        <f>+AA21+AG21</f>
        <v>0</v>
      </c>
      <c r="AI21" s="43">
        <v>0</v>
      </c>
      <c r="AJ21" s="31">
        <f>AH21*AI21</f>
        <v>0</v>
      </c>
      <c r="AK21" s="32">
        <f>ROUND(AJ21,0)</f>
        <v>0</v>
      </c>
      <c r="AL21" s="33"/>
      <c r="AM21" s="39">
        <f t="shared" si="10"/>
        <v>0</v>
      </c>
    </row>
    <row r="22" spans="2:39" x14ac:dyDescent="0.25">
      <c r="B22" s="25" t="s">
        <v>30</v>
      </c>
      <c r="C22" s="55"/>
      <c r="D22" s="41"/>
      <c r="E22" s="28"/>
      <c r="F22" s="56">
        <v>0</v>
      </c>
      <c r="G22" s="57">
        <v>0</v>
      </c>
      <c r="H22" s="31">
        <f>F22*G22</f>
        <v>0</v>
      </c>
      <c r="I22" s="32">
        <f>ROUND(H22,0)</f>
        <v>0</v>
      </c>
      <c r="J22" s="33"/>
      <c r="K22" s="44">
        <v>0.03</v>
      </c>
      <c r="L22" s="45">
        <f>+F22*K22</f>
        <v>0</v>
      </c>
      <c r="M22" s="36">
        <f>+F22+L22</f>
        <v>0</v>
      </c>
      <c r="N22" s="43">
        <v>0</v>
      </c>
      <c r="O22" s="31">
        <f>M22*N22</f>
        <v>0</v>
      </c>
      <c r="P22" s="62">
        <f>ROUND(O22,0)</f>
        <v>0</v>
      </c>
      <c r="Q22" s="33"/>
      <c r="R22" s="44">
        <v>0.03</v>
      </c>
      <c r="S22" s="45">
        <f>+M22*R22</f>
        <v>0</v>
      </c>
      <c r="T22" s="36">
        <f>+M22+S22</f>
        <v>0</v>
      </c>
      <c r="U22" s="43">
        <v>0</v>
      </c>
      <c r="V22" s="31">
        <f>T22*U22</f>
        <v>0</v>
      </c>
      <c r="W22" s="62">
        <f>ROUND(V22,0)</f>
        <v>0</v>
      </c>
      <c r="X22" s="5"/>
      <c r="Y22" s="58">
        <v>0.03</v>
      </c>
      <c r="Z22" s="59">
        <f>T22*Y22</f>
        <v>0</v>
      </c>
      <c r="AA22" s="60">
        <f>+T22+Z22</f>
        <v>0</v>
      </c>
      <c r="AB22" s="43">
        <v>0</v>
      </c>
      <c r="AC22" s="31">
        <f>AA22*AB22</f>
        <v>0</v>
      </c>
      <c r="AD22" s="62">
        <f>ROUND(AC22,0)</f>
        <v>0</v>
      </c>
      <c r="AE22" s="33"/>
      <c r="AF22" s="58">
        <v>0.03</v>
      </c>
      <c r="AG22" s="59">
        <f>AA22*AF22</f>
        <v>0</v>
      </c>
      <c r="AH22" s="60">
        <f>+AA22+AG22</f>
        <v>0</v>
      </c>
      <c r="AI22" s="43">
        <v>0</v>
      </c>
      <c r="AJ22" s="31">
        <f>AH22*AI22</f>
        <v>0</v>
      </c>
      <c r="AK22" s="62">
        <f>ROUND(AJ22,0)</f>
        <v>0</v>
      </c>
      <c r="AL22" s="33"/>
      <c r="AM22" s="39">
        <f t="shared" si="10"/>
        <v>0</v>
      </c>
    </row>
    <row r="23" spans="2:39" s="76" customFormat="1" ht="15.75" x14ac:dyDescent="0.25">
      <c r="B23" s="508" t="s">
        <v>31</v>
      </c>
      <c r="C23" s="509"/>
      <c r="D23" s="48"/>
      <c r="E23" s="67"/>
      <c r="F23" s="67"/>
      <c r="G23" s="68"/>
      <c r="H23" s="68"/>
      <c r="I23" s="69">
        <f>SUM(I6:I22)</f>
        <v>0</v>
      </c>
      <c r="J23" s="33"/>
      <c r="K23" s="443"/>
      <c r="L23" s="444"/>
      <c r="M23" s="444"/>
      <c r="N23" s="445"/>
      <c r="O23" s="68"/>
      <c r="P23" s="72">
        <f>SUM(P6:P22)</f>
        <v>0</v>
      </c>
      <c r="Q23" s="33"/>
      <c r="R23" s="71"/>
      <c r="S23" s="71"/>
      <c r="T23" s="71"/>
      <c r="U23" s="68"/>
      <c r="V23" s="73"/>
      <c r="W23" s="72">
        <f>SUM(W6:W22)</f>
        <v>0</v>
      </c>
      <c r="X23" s="74"/>
      <c r="Y23" s="71"/>
      <c r="Z23" s="71"/>
      <c r="AA23" s="71"/>
      <c r="AB23" s="68"/>
      <c r="AC23" s="73"/>
      <c r="AD23" s="72">
        <f>SUM(AD6:AD22)</f>
        <v>0</v>
      </c>
      <c r="AE23" s="33"/>
      <c r="AF23" s="71"/>
      <c r="AG23" s="71"/>
      <c r="AH23" s="71"/>
      <c r="AI23" s="68"/>
      <c r="AJ23" s="68"/>
      <c r="AK23" s="72">
        <f>SUM(AK6:AK22)</f>
        <v>0</v>
      </c>
      <c r="AL23" s="33"/>
      <c r="AM23" s="75">
        <f t="shared" si="10"/>
        <v>0</v>
      </c>
    </row>
    <row r="24" spans="2:39" s="76" customFormat="1" ht="15.75" x14ac:dyDescent="0.25">
      <c r="B24" s="77"/>
      <c r="C24" s="78"/>
      <c r="D24" s="78"/>
      <c r="E24" s="469"/>
      <c r="F24" s="460"/>
      <c r="G24" s="73"/>
      <c r="H24" s="68"/>
      <c r="I24" s="33"/>
      <c r="J24" s="33"/>
      <c r="K24" s="443"/>
      <c r="L24" s="444"/>
      <c r="M24" s="444"/>
      <c r="N24" s="445"/>
      <c r="O24" s="73"/>
      <c r="P24" s="33"/>
      <c r="Q24" s="33"/>
      <c r="R24" s="71"/>
      <c r="S24" s="71"/>
      <c r="T24" s="71"/>
      <c r="U24" s="68"/>
      <c r="V24" s="73"/>
      <c r="W24" s="33"/>
      <c r="X24" s="67"/>
      <c r="Y24" s="71"/>
      <c r="Z24" s="71"/>
      <c r="AA24" s="71"/>
      <c r="AB24" s="68"/>
      <c r="AC24" s="73"/>
      <c r="AD24" s="33"/>
      <c r="AE24" s="33"/>
      <c r="AF24" s="71"/>
      <c r="AG24" s="71"/>
      <c r="AH24" s="71"/>
      <c r="AI24" s="68"/>
      <c r="AJ24" s="68"/>
      <c r="AK24" s="33"/>
      <c r="AL24" s="33"/>
      <c r="AM24" s="79"/>
    </row>
    <row r="25" spans="2:39" x14ac:dyDescent="0.25">
      <c r="B25" s="379" t="s">
        <v>32</v>
      </c>
      <c r="C25" s="81" t="str">
        <f>IF(C6="", "", C6)</f>
        <v/>
      </c>
      <c r="D25" s="5"/>
      <c r="E25" s="294"/>
      <c r="F25" s="294">
        <f>_xlfn.IFNA(VLOOKUP($E6, $B$163:$D$168, 2, FALSE), 0)</f>
        <v>0.30730000000000002</v>
      </c>
      <c r="G25" s="294">
        <f>_xlfn.IFNA(VLOOKUP($E6, $B$163:$D$168, 3, FALSE), 0)</f>
        <v>6512</v>
      </c>
      <c r="H25" s="31">
        <f>F25*F6*G6+G25*G6</f>
        <v>0</v>
      </c>
      <c r="I25" s="38">
        <f>ROUND(H25,0)</f>
        <v>0</v>
      </c>
      <c r="J25" s="33"/>
      <c r="K25" s="461"/>
      <c r="L25" s="31"/>
      <c r="M25" s="294">
        <f>_xlfn.IFNA(VLOOKUP($E6, $B$163:$D$168, 2, FALSE), 0)</f>
        <v>0.30730000000000002</v>
      </c>
      <c r="N25" s="294">
        <f>ROUND(G25*(1+K6), 0)</f>
        <v>6707</v>
      </c>
      <c r="O25" s="31">
        <f>M25*M6*N6+N25*N6</f>
        <v>0</v>
      </c>
      <c r="P25" s="38">
        <f>ROUND(O25,0)</f>
        <v>0</v>
      </c>
      <c r="Q25" s="33"/>
      <c r="R25" s="33"/>
      <c r="S25" s="33"/>
      <c r="T25" s="139">
        <f>_xlfn.IFNA(VLOOKUP($E6, $B$163:$D$168, 2, FALSE), 0)</f>
        <v>0.30730000000000002</v>
      </c>
      <c r="U25" s="139">
        <f>ROUND(N25*(1+R6), 0)</f>
        <v>6908</v>
      </c>
      <c r="V25" s="31">
        <f>T25*T6*U6+U25*U6</f>
        <v>0</v>
      </c>
      <c r="W25" s="38">
        <f>ROUND(V25,0)</f>
        <v>0</v>
      </c>
      <c r="X25" s="5"/>
      <c r="Y25" s="33"/>
      <c r="Z25" s="33"/>
      <c r="AA25" s="139">
        <f>_xlfn.IFNA(VLOOKUP($E6, $B$163:$D$168, 2, FALSE), 0)</f>
        <v>0.30730000000000002</v>
      </c>
      <c r="AB25" s="139">
        <f>ROUND(U25*(1+Y6), 0)</f>
        <v>7115</v>
      </c>
      <c r="AC25" s="31">
        <f>AA25*AA6*AB6+AB25*AB6</f>
        <v>0</v>
      </c>
      <c r="AD25" s="38">
        <f>ROUND(AC25,0)</f>
        <v>0</v>
      </c>
      <c r="AE25" s="33"/>
      <c r="AF25" s="33"/>
      <c r="AG25" s="33"/>
      <c r="AH25" s="139">
        <f>_xlfn.IFNA(VLOOKUP($E6, $B$163:$D$168, 2, FALSE), 0)</f>
        <v>0.30730000000000002</v>
      </c>
      <c r="AI25" s="139">
        <f>ROUND(AB25*(1+AF6), 0)</f>
        <v>7328</v>
      </c>
      <c r="AJ25" s="31">
        <f>AH25*AH6*AI6+AI25*AI6</f>
        <v>0</v>
      </c>
      <c r="AK25" s="38">
        <f>ROUND(AJ25,0)</f>
        <v>0</v>
      </c>
      <c r="AL25" s="33"/>
      <c r="AM25" s="83">
        <f>+I25+P25+W25+AD25+AK25</f>
        <v>0</v>
      </c>
    </row>
    <row r="26" spans="2:39" x14ac:dyDescent="0.25">
      <c r="B26" s="380" t="s">
        <v>33</v>
      </c>
      <c r="C26" s="85" t="str">
        <f t="shared" ref="C26:C41" si="11">IF(C7="", "", C7)</f>
        <v/>
      </c>
      <c r="D26" s="5"/>
      <c r="E26" s="294"/>
      <c r="F26" s="294">
        <f>_xlfn.IFNA(VLOOKUP($E7, $B$163:$D$168, 2, FALSE), 0)</f>
        <v>0.30730000000000002</v>
      </c>
      <c r="G26" s="294">
        <f>_xlfn.IFNA(VLOOKUP($E7, $B$163:$D$168, 3, FALSE), 0)</f>
        <v>6512</v>
      </c>
      <c r="H26" s="31">
        <f t="shared" ref="H26:H41" si="12">F26*F7*G7+G26*G7</f>
        <v>0</v>
      </c>
      <c r="I26" s="32">
        <f>ROUND(H26,0)</f>
        <v>0</v>
      </c>
      <c r="J26" s="33"/>
      <c r="K26" s="461"/>
      <c r="L26" s="31"/>
      <c r="M26" s="294">
        <f>_xlfn.IFNA(VLOOKUP($E7, $B$163:$D$168, 2, FALSE), 0)</f>
        <v>0.30730000000000002</v>
      </c>
      <c r="N26" s="294">
        <f t="shared" ref="N26:N41" si="13">ROUND(G26*(1+K7), 0)</f>
        <v>6707</v>
      </c>
      <c r="O26" s="31">
        <f t="shared" ref="O26:O41" si="14">M26*M7*N7+N26*N7</f>
        <v>0</v>
      </c>
      <c r="P26" s="32">
        <f>ROUND(O26,0)</f>
        <v>0</v>
      </c>
      <c r="Q26" s="33"/>
      <c r="R26" s="33"/>
      <c r="S26" s="33"/>
      <c r="T26" s="139">
        <f>_xlfn.IFNA(VLOOKUP($E7, $B$163:$D$168, 2, FALSE), 0)</f>
        <v>0.30730000000000002</v>
      </c>
      <c r="U26" s="139">
        <f t="shared" ref="U26:U41" si="15">ROUND(N26*(1+R7), 0)</f>
        <v>6908</v>
      </c>
      <c r="V26" s="31">
        <f t="shared" ref="V26:V41" si="16">T26*T7*U7+U26*U7</f>
        <v>0</v>
      </c>
      <c r="W26" s="32">
        <f>ROUND(V26,0)</f>
        <v>0</v>
      </c>
      <c r="X26" s="5"/>
      <c r="Y26" s="33"/>
      <c r="Z26" s="33"/>
      <c r="AA26" s="139">
        <f>_xlfn.IFNA(VLOOKUP($E7, $B$163:$D$168, 2, FALSE), 0)</f>
        <v>0.30730000000000002</v>
      </c>
      <c r="AB26" s="139">
        <f t="shared" ref="AB26:AB41" si="17">ROUND(U26*(1+Y7), 0)</f>
        <v>7115</v>
      </c>
      <c r="AC26" s="31">
        <f t="shared" ref="AC26:AC41" si="18">AA26*AA7*AB7+AB26*AB7</f>
        <v>0</v>
      </c>
      <c r="AD26" s="32">
        <f>ROUND(AC26,0)</f>
        <v>0</v>
      </c>
      <c r="AE26" s="33"/>
      <c r="AF26" s="33"/>
      <c r="AG26" s="33"/>
      <c r="AH26" s="139">
        <f>_xlfn.IFNA(VLOOKUP($E7, $B$163:$D$168, 2, FALSE), 0)</f>
        <v>0.30730000000000002</v>
      </c>
      <c r="AI26" s="139">
        <f>ROUND(AB26*(1+AF7), 0)</f>
        <v>7328</v>
      </c>
      <c r="AJ26" s="31">
        <f t="shared" ref="AJ26:AJ41" si="19">AH26*AH7*AI7+AI26*AI7</f>
        <v>0</v>
      </c>
      <c r="AK26" s="32">
        <f>ROUND(AJ26,0)</f>
        <v>0</v>
      </c>
      <c r="AL26" s="33"/>
      <c r="AM26" s="39">
        <f>+I26+P26+W26+AD26+AK26</f>
        <v>0</v>
      </c>
    </row>
    <row r="27" spans="2:39" x14ac:dyDescent="0.25">
      <c r="B27" s="380" t="s">
        <v>34</v>
      </c>
      <c r="C27" s="85" t="str">
        <f t="shared" si="11"/>
        <v/>
      </c>
      <c r="D27" s="5"/>
      <c r="E27" s="294"/>
      <c r="F27" s="294">
        <f>_xlfn.IFNA(VLOOKUP($E8, $B$163:$D$168, 2, FALSE), 0)</f>
        <v>0.30730000000000002</v>
      </c>
      <c r="G27" s="294">
        <f>_xlfn.IFNA(VLOOKUP($E8, $B$163:$D$168, 3, FALSE), 0)</f>
        <v>0</v>
      </c>
      <c r="H27" s="31">
        <f t="shared" si="12"/>
        <v>0</v>
      </c>
      <c r="I27" s="32">
        <f>ROUND(H27,0)</f>
        <v>0</v>
      </c>
      <c r="J27" s="33"/>
      <c r="K27" s="461"/>
      <c r="L27" s="31"/>
      <c r="M27" s="294">
        <f>_xlfn.IFNA(VLOOKUP($E8, $B$163:$D$168, 2, FALSE), 0)</f>
        <v>0.30730000000000002</v>
      </c>
      <c r="N27" s="294">
        <f t="shared" si="13"/>
        <v>0</v>
      </c>
      <c r="O27" s="31">
        <f t="shared" si="14"/>
        <v>0</v>
      </c>
      <c r="P27" s="32">
        <f>ROUND(O27,0)</f>
        <v>0</v>
      </c>
      <c r="Q27" s="33"/>
      <c r="R27" s="33"/>
      <c r="S27" s="33"/>
      <c r="T27" s="139">
        <f>_xlfn.IFNA(VLOOKUP($E8, $B$163:$D$168, 2, FALSE), 0)</f>
        <v>0.30730000000000002</v>
      </c>
      <c r="U27" s="139">
        <f t="shared" si="15"/>
        <v>0</v>
      </c>
      <c r="V27" s="31">
        <f t="shared" si="16"/>
        <v>0</v>
      </c>
      <c r="W27" s="32">
        <f>ROUND(V27,0)</f>
        <v>0</v>
      </c>
      <c r="X27" s="5"/>
      <c r="Y27" s="33"/>
      <c r="Z27" s="33"/>
      <c r="AA27" s="139">
        <f>_xlfn.IFNA(VLOOKUP($E8, $B$163:$D$168, 2, FALSE), 0)</f>
        <v>0.30730000000000002</v>
      </c>
      <c r="AB27" s="139">
        <f t="shared" si="17"/>
        <v>0</v>
      </c>
      <c r="AC27" s="31">
        <f t="shared" si="18"/>
        <v>0</v>
      </c>
      <c r="AD27" s="32">
        <f>ROUND(AC27,0)</f>
        <v>0</v>
      </c>
      <c r="AE27" s="33"/>
      <c r="AF27" s="33"/>
      <c r="AG27" s="33"/>
      <c r="AH27" s="139">
        <f>_xlfn.IFNA(VLOOKUP($E8, $B$163:$D$168, 2, FALSE), 0)</f>
        <v>0.30730000000000002</v>
      </c>
      <c r="AI27" s="139">
        <f>ROUND(AB27*(1+AF8), 0)</f>
        <v>0</v>
      </c>
      <c r="AJ27" s="31">
        <f t="shared" si="19"/>
        <v>0</v>
      </c>
      <c r="AK27" s="32">
        <f>ROUND(AJ27,0)</f>
        <v>0</v>
      </c>
      <c r="AL27" s="33"/>
      <c r="AM27" s="39">
        <f>+I27+P27+W27+AD27+AK27</f>
        <v>0</v>
      </c>
    </row>
    <row r="28" spans="2:39" x14ac:dyDescent="0.25">
      <c r="B28" s="380" t="s">
        <v>35</v>
      </c>
      <c r="C28" s="85" t="str">
        <f t="shared" si="11"/>
        <v/>
      </c>
      <c r="D28" s="5"/>
      <c r="E28" s="294"/>
      <c r="F28" s="294">
        <f>_xlfn.IFNA(VLOOKUP($E9, $B$163:$D$168, 2, FALSE), 0)</f>
        <v>9.0499999999999997E-2</v>
      </c>
      <c r="G28" s="294">
        <f>_xlfn.IFNA(VLOOKUP($E9, $B$163:$D$168, 3, FALSE), 0)</f>
        <v>4326</v>
      </c>
      <c r="H28" s="31">
        <f t="shared" si="12"/>
        <v>0</v>
      </c>
      <c r="I28" s="32">
        <f>ROUND(H28,0)</f>
        <v>0</v>
      </c>
      <c r="J28" s="33"/>
      <c r="K28" s="461"/>
      <c r="L28" s="31"/>
      <c r="M28" s="294">
        <f>_xlfn.IFNA(VLOOKUP($E9, $B$163:$D$168, 2, FALSE), 0)</f>
        <v>9.0499999999999997E-2</v>
      </c>
      <c r="N28" s="294">
        <f t="shared" si="13"/>
        <v>4456</v>
      </c>
      <c r="O28" s="31">
        <f t="shared" si="14"/>
        <v>0</v>
      </c>
      <c r="P28" s="32">
        <f>ROUND(O28,0)</f>
        <v>0</v>
      </c>
      <c r="Q28" s="33"/>
      <c r="R28" s="33"/>
      <c r="S28" s="33"/>
      <c r="T28" s="139">
        <f>_xlfn.IFNA(VLOOKUP($E9, $B$163:$D$168, 2, FALSE), 0)</f>
        <v>9.0499999999999997E-2</v>
      </c>
      <c r="U28" s="139">
        <f t="shared" si="15"/>
        <v>4590</v>
      </c>
      <c r="V28" s="31">
        <f t="shared" si="16"/>
        <v>0</v>
      </c>
      <c r="W28" s="32">
        <f>ROUND(V28,0)</f>
        <v>0</v>
      </c>
      <c r="X28" s="5"/>
      <c r="Y28" s="33"/>
      <c r="Z28" s="33"/>
      <c r="AA28" s="139">
        <f>_xlfn.IFNA(VLOOKUP($E9, $B$163:$D$168, 2, FALSE), 0)</f>
        <v>9.0499999999999997E-2</v>
      </c>
      <c r="AB28" s="139">
        <f t="shared" si="17"/>
        <v>4728</v>
      </c>
      <c r="AC28" s="31">
        <f t="shared" si="18"/>
        <v>0</v>
      </c>
      <c r="AD28" s="32">
        <f>ROUND(AC28,0)</f>
        <v>0</v>
      </c>
      <c r="AE28" s="33"/>
      <c r="AF28" s="33"/>
      <c r="AG28" s="33"/>
      <c r="AH28" s="139">
        <f>_xlfn.IFNA(VLOOKUP($E9, $B$163:$D$168, 2, FALSE), 0)</f>
        <v>9.0499999999999997E-2</v>
      </c>
      <c r="AI28" s="139">
        <f>ROUND(AB28*(1+AF9), 0)</f>
        <v>4870</v>
      </c>
      <c r="AJ28" s="31">
        <f t="shared" si="19"/>
        <v>0</v>
      </c>
      <c r="AK28" s="32">
        <f>ROUND(AJ28,0)</f>
        <v>0</v>
      </c>
      <c r="AL28" s="33"/>
      <c r="AM28" s="39">
        <f>+I28+P28+W28+AD28+AK28</f>
        <v>0</v>
      </c>
    </row>
    <row r="29" spans="2:39" x14ac:dyDescent="0.25">
      <c r="B29" s="381" t="s">
        <v>36</v>
      </c>
      <c r="C29" s="86" t="str">
        <f t="shared" si="11"/>
        <v/>
      </c>
      <c r="D29" s="5"/>
      <c r="E29" s="294"/>
      <c r="F29" s="294">
        <f>_xlfn.IFNA(VLOOKUP($E10, $B$163:$D$168, 2, FALSE), 0)</f>
        <v>9.0499999999999997E-2</v>
      </c>
      <c r="G29" s="294">
        <f>_xlfn.IFNA(VLOOKUP($E10, $B$163:$D$168, 3, FALSE), 0)</f>
        <v>4326</v>
      </c>
      <c r="H29" s="31">
        <f t="shared" si="12"/>
        <v>0</v>
      </c>
      <c r="I29" s="32">
        <f t="shared" ref="I29:I35" si="20">ROUND(H29,0)</f>
        <v>0</v>
      </c>
      <c r="J29" s="33"/>
      <c r="K29" s="461"/>
      <c r="L29" s="31"/>
      <c r="M29" s="294">
        <f>_xlfn.IFNA(VLOOKUP($E10, $B$163:$D$168, 2, FALSE), 0)</f>
        <v>9.0499999999999997E-2</v>
      </c>
      <c r="N29" s="294">
        <f t="shared" si="13"/>
        <v>4456</v>
      </c>
      <c r="O29" s="31">
        <f t="shared" si="14"/>
        <v>0</v>
      </c>
      <c r="P29" s="32">
        <f t="shared" ref="P29:P35" si="21">ROUND(O29,0)</f>
        <v>0</v>
      </c>
      <c r="Q29" s="33"/>
      <c r="R29" s="33"/>
      <c r="S29" s="33"/>
      <c r="T29" s="139">
        <f>_xlfn.IFNA(VLOOKUP($E10, $B$163:$D$168, 2, FALSE), 0)</f>
        <v>9.0499999999999997E-2</v>
      </c>
      <c r="U29" s="139">
        <f t="shared" si="15"/>
        <v>4590</v>
      </c>
      <c r="V29" s="31">
        <f t="shared" si="16"/>
        <v>0</v>
      </c>
      <c r="W29" s="32">
        <f t="shared" ref="W29:W35" si="22">ROUND(V29,0)</f>
        <v>0</v>
      </c>
      <c r="X29" s="5"/>
      <c r="Y29" s="33"/>
      <c r="Z29" s="33"/>
      <c r="AA29" s="139">
        <f>_xlfn.IFNA(VLOOKUP($E10, $B$163:$D$168, 2, FALSE), 0)</f>
        <v>9.0499999999999997E-2</v>
      </c>
      <c r="AB29" s="139">
        <f t="shared" si="17"/>
        <v>4728</v>
      </c>
      <c r="AC29" s="31">
        <f t="shared" si="18"/>
        <v>0</v>
      </c>
      <c r="AD29" s="32">
        <f t="shared" ref="AD29:AD35" si="23">ROUND(AC29,0)</f>
        <v>0</v>
      </c>
      <c r="AE29" s="33"/>
      <c r="AF29" s="33"/>
      <c r="AG29" s="33"/>
      <c r="AH29" s="139">
        <f>_xlfn.IFNA(VLOOKUP($E10, $B$163:$D$168, 2, FALSE), 0)</f>
        <v>9.0499999999999997E-2</v>
      </c>
      <c r="AI29" s="139">
        <f>ROUND(AB29*(1+AF10), 0)</f>
        <v>4870</v>
      </c>
      <c r="AJ29" s="31">
        <f t="shared" si="19"/>
        <v>0</v>
      </c>
      <c r="AK29" s="32">
        <f t="shared" ref="AK29:AK35" si="24">ROUND(AJ29,0)</f>
        <v>0</v>
      </c>
      <c r="AL29" s="33"/>
      <c r="AM29" s="39">
        <f>+I29+P29+W29+AD29+AK29</f>
        <v>0</v>
      </c>
    </row>
    <row r="30" spans="2:39" ht="12.75" customHeight="1" x14ac:dyDescent="0.25">
      <c r="B30" s="47"/>
      <c r="C30" s="48"/>
      <c r="D30" s="48"/>
      <c r="E30" s="459"/>
      <c r="F30" s="294"/>
      <c r="G30" s="294"/>
      <c r="H30" s="31"/>
      <c r="I30" s="33"/>
      <c r="J30" s="33"/>
      <c r="K30" s="462"/>
      <c r="L30" s="31"/>
      <c r="M30" s="294"/>
      <c r="N30" s="294"/>
      <c r="O30" s="31"/>
      <c r="P30" s="51"/>
      <c r="Q30" s="33"/>
      <c r="R30" s="50"/>
      <c r="S30" s="33"/>
      <c r="T30" s="139"/>
      <c r="U30" s="139"/>
      <c r="V30" s="31"/>
      <c r="W30" s="51"/>
      <c r="X30" s="5"/>
      <c r="Y30" s="50"/>
      <c r="Z30" s="33"/>
      <c r="AA30" s="139"/>
      <c r="AB30" s="139"/>
      <c r="AC30" s="31"/>
      <c r="AD30" s="51"/>
      <c r="AE30" s="33"/>
      <c r="AF30" s="50"/>
      <c r="AG30" s="33"/>
      <c r="AH30" s="139"/>
      <c r="AI30" s="139"/>
      <c r="AJ30" s="31"/>
      <c r="AK30" s="51"/>
      <c r="AL30" s="33"/>
      <c r="AM30" s="53"/>
    </row>
    <row r="31" spans="2:39" x14ac:dyDescent="0.25">
      <c r="B31" s="322" t="s">
        <v>37</v>
      </c>
      <c r="C31" s="81" t="str">
        <f>IF(C12="", "", C12)</f>
        <v/>
      </c>
      <c r="D31" s="5"/>
      <c r="E31" s="294"/>
      <c r="F31" s="294">
        <f>_xlfn.IFNA(VLOOKUP($E12, $B$163:$D$168, 2, FALSE), 0)</f>
        <v>9.0499999999999997E-2</v>
      </c>
      <c r="G31" s="294">
        <f>_xlfn.IFNA(VLOOKUP($E12, $B$163:$D$168, 3, FALSE), 0)</f>
        <v>2620</v>
      </c>
      <c r="H31" s="31">
        <f t="shared" si="12"/>
        <v>0</v>
      </c>
      <c r="I31" s="32">
        <f t="shared" si="20"/>
        <v>0</v>
      </c>
      <c r="J31" s="33"/>
      <c r="K31" s="461"/>
      <c r="L31" s="31"/>
      <c r="M31" s="294">
        <f>_xlfn.IFNA(VLOOKUP($E12, $B$163:$D$168, 2, FALSE), 0)</f>
        <v>9.0499999999999997E-2</v>
      </c>
      <c r="N31" s="294">
        <f t="shared" si="13"/>
        <v>2699</v>
      </c>
      <c r="O31" s="31">
        <f t="shared" si="14"/>
        <v>0</v>
      </c>
      <c r="P31" s="32">
        <f t="shared" si="21"/>
        <v>0</v>
      </c>
      <c r="Q31" s="33"/>
      <c r="R31" s="33"/>
      <c r="S31" s="33"/>
      <c r="T31" s="139">
        <f>_xlfn.IFNA(VLOOKUP($E12, $B$163:$D$168, 2, FALSE), 0)</f>
        <v>9.0499999999999997E-2</v>
      </c>
      <c r="U31" s="139">
        <f t="shared" si="15"/>
        <v>2780</v>
      </c>
      <c r="V31" s="31">
        <f t="shared" si="16"/>
        <v>0</v>
      </c>
      <c r="W31" s="32">
        <f t="shared" si="22"/>
        <v>0</v>
      </c>
      <c r="X31" s="5"/>
      <c r="Y31" s="33"/>
      <c r="Z31" s="33"/>
      <c r="AA31" s="139">
        <f>_xlfn.IFNA(VLOOKUP($E12, $B$163:$D$168, 2, FALSE), 0)</f>
        <v>9.0499999999999997E-2</v>
      </c>
      <c r="AB31" s="139">
        <f t="shared" si="17"/>
        <v>2863</v>
      </c>
      <c r="AC31" s="31">
        <f t="shared" si="18"/>
        <v>0</v>
      </c>
      <c r="AD31" s="32">
        <f t="shared" si="23"/>
        <v>0</v>
      </c>
      <c r="AE31" s="33"/>
      <c r="AF31" s="33"/>
      <c r="AG31" s="33"/>
      <c r="AH31" s="139">
        <f>_xlfn.IFNA(VLOOKUP($E12, $B$163:$D$168, 2, FALSE), 0)</f>
        <v>9.0499999999999997E-2</v>
      </c>
      <c r="AI31" s="139">
        <f t="shared" ref="AI31:AI41" si="25">ROUND(AB31*(1+AF12), 0)</f>
        <v>2949</v>
      </c>
      <c r="AJ31" s="31">
        <f t="shared" si="19"/>
        <v>0</v>
      </c>
      <c r="AK31" s="32">
        <f t="shared" si="24"/>
        <v>0</v>
      </c>
      <c r="AL31" s="33"/>
      <c r="AM31" s="39">
        <f>+I31+P31+W31+AD31+AK31</f>
        <v>0</v>
      </c>
    </row>
    <row r="32" spans="2:39" x14ac:dyDescent="0.25">
      <c r="B32" s="321" t="s">
        <v>38</v>
      </c>
      <c r="C32" s="85" t="str">
        <f t="shared" si="11"/>
        <v/>
      </c>
      <c r="D32" s="5"/>
      <c r="E32" s="294"/>
      <c r="F32" s="294">
        <f>_xlfn.IFNA(VLOOKUP($E13, $B$163:$D$168, 2, FALSE), 0)</f>
        <v>9.0499999999999997E-2</v>
      </c>
      <c r="G32" s="294">
        <f>_xlfn.IFNA(VLOOKUP($E13, $B$163:$D$168, 3, FALSE), 0)</f>
        <v>2620</v>
      </c>
      <c r="H32" s="31">
        <f t="shared" si="12"/>
        <v>0</v>
      </c>
      <c r="I32" s="32">
        <f t="shared" si="20"/>
        <v>0</v>
      </c>
      <c r="J32" s="33"/>
      <c r="K32" s="461"/>
      <c r="L32" s="31"/>
      <c r="M32" s="294">
        <f>_xlfn.IFNA(VLOOKUP($E13, $B$163:$D$168, 2, FALSE), 0)</f>
        <v>9.0499999999999997E-2</v>
      </c>
      <c r="N32" s="294">
        <f t="shared" si="13"/>
        <v>2699</v>
      </c>
      <c r="O32" s="31">
        <f t="shared" si="14"/>
        <v>0</v>
      </c>
      <c r="P32" s="32">
        <f t="shared" si="21"/>
        <v>0</v>
      </c>
      <c r="Q32" s="33"/>
      <c r="R32" s="33"/>
      <c r="S32" s="33"/>
      <c r="T32" s="139">
        <f>_xlfn.IFNA(VLOOKUP($E13, $B$163:$D$168, 2, FALSE), 0)</f>
        <v>9.0499999999999997E-2</v>
      </c>
      <c r="U32" s="139">
        <f t="shared" si="15"/>
        <v>2780</v>
      </c>
      <c r="V32" s="31">
        <f t="shared" si="16"/>
        <v>0</v>
      </c>
      <c r="W32" s="32">
        <f t="shared" si="22"/>
        <v>0</v>
      </c>
      <c r="X32" s="5"/>
      <c r="Y32" s="33"/>
      <c r="Z32" s="33"/>
      <c r="AA32" s="139">
        <f>_xlfn.IFNA(VLOOKUP($E13, $B$163:$D$168, 2, FALSE), 0)</f>
        <v>9.0499999999999997E-2</v>
      </c>
      <c r="AB32" s="139">
        <f t="shared" si="17"/>
        <v>2863</v>
      </c>
      <c r="AC32" s="31">
        <f t="shared" si="18"/>
        <v>0</v>
      </c>
      <c r="AD32" s="32">
        <f t="shared" si="23"/>
        <v>0</v>
      </c>
      <c r="AE32" s="33"/>
      <c r="AF32" s="33"/>
      <c r="AG32" s="33"/>
      <c r="AH32" s="139">
        <f>_xlfn.IFNA(VLOOKUP($E13, $B$163:$D$168, 2, FALSE), 0)</f>
        <v>9.0499999999999997E-2</v>
      </c>
      <c r="AI32" s="139">
        <f t="shared" si="25"/>
        <v>2949</v>
      </c>
      <c r="AJ32" s="31">
        <f t="shared" si="19"/>
        <v>0</v>
      </c>
      <c r="AK32" s="32">
        <f t="shared" si="24"/>
        <v>0</v>
      </c>
      <c r="AL32" s="33"/>
      <c r="AM32" s="39">
        <f>+I32+P32+W32+AD32+AK32</f>
        <v>0</v>
      </c>
    </row>
    <row r="33" spans="2:39" x14ac:dyDescent="0.25">
      <c r="B33" s="321" t="s">
        <v>39</v>
      </c>
      <c r="C33" s="85" t="str">
        <f t="shared" si="11"/>
        <v/>
      </c>
      <c r="D33" s="5"/>
      <c r="E33" s="294"/>
      <c r="F33" s="294">
        <f>_xlfn.IFNA(VLOOKUP($E14, $B$163:$D$168, 2, FALSE), 0)</f>
        <v>9.0499999999999997E-2</v>
      </c>
      <c r="G33" s="294">
        <f>_xlfn.IFNA(VLOOKUP($E14, $B$163:$D$168, 3, FALSE), 0)</f>
        <v>2620</v>
      </c>
      <c r="H33" s="31">
        <f t="shared" si="12"/>
        <v>0</v>
      </c>
      <c r="I33" s="32">
        <f t="shared" si="20"/>
        <v>0</v>
      </c>
      <c r="J33" s="33"/>
      <c r="K33" s="461"/>
      <c r="L33" s="31"/>
      <c r="M33" s="294">
        <f>_xlfn.IFNA(VLOOKUP($E14, $B$163:$D$168, 2, FALSE), 0)</f>
        <v>9.0499999999999997E-2</v>
      </c>
      <c r="N33" s="294">
        <f t="shared" si="13"/>
        <v>2699</v>
      </c>
      <c r="O33" s="31">
        <f t="shared" si="14"/>
        <v>0</v>
      </c>
      <c r="P33" s="32">
        <f t="shared" si="21"/>
        <v>0</v>
      </c>
      <c r="Q33" s="33"/>
      <c r="R33" s="33"/>
      <c r="S33" s="33"/>
      <c r="T33" s="139">
        <f>_xlfn.IFNA(VLOOKUP($E14, $B$163:$D$168, 2, FALSE), 0)</f>
        <v>9.0499999999999997E-2</v>
      </c>
      <c r="U33" s="139">
        <f t="shared" si="15"/>
        <v>2780</v>
      </c>
      <c r="V33" s="31">
        <f t="shared" si="16"/>
        <v>0</v>
      </c>
      <c r="W33" s="32">
        <f t="shared" si="22"/>
        <v>0</v>
      </c>
      <c r="X33" s="5"/>
      <c r="Y33" s="33"/>
      <c r="Z33" s="33"/>
      <c r="AA33" s="139">
        <f>_xlfn.IFNA(VLOOKUP($E14, $B$163:$D$168, 2, FALSE), 0)</f>
        <v>9.0499999999999997E-2</v>
      </c>
      <c r="AB33" s="139">
        <f t="shared" si="17"/>
        <v>2863</v>
      </c>
      <c r="AC33" s="31">
        <f t="shared" si="18"/>
        <v>0</v>
      </c>
      <c r="AD33" s="32">
        <f t="shared" si="23"/>
        <v>0</v>
      </c>
      <c r="AE33" s="33"/>
      <c r="AF33" s="33"/>
      <c r="AG33" s="33"/>
      <c r="AH33" s="139">
        <f>_xlfn.IFNA(VLOOKUP($E14, $B$163:$D$168, 2, FALSE), 0)</f>
        <v>9.0499999999999997E-2</v>
      </c>
      <c r="AI33" s="139">
        <f t="shared" si="25"/>
        <v>2949</v>
      </c>
      <c r="AJ33" s="31">
        <f t="shared" si="19"/>
        <v>0</v>
      </c>
      <c r="AK33" s="32">
        <f t="shared" si="24"/>
        <v>0</v>
      </c>
      <c r="AL33" s="33"/>
      <c r="AM33" s="39">
        <f>+I33+P33+W33+AD33+AK33</f>
        <v>0</v>
      </c>
    </row>
    <row r="34" spans="2:39" x14ac:dyDescent="0.25">
      <c r="B34" s="321" t="s">
        <v>40</v>
      </c>
      <c r="C34" s="85" t="str">
        <f t="shared" si="11"/>
        <v/>
      </c>
      <c r="D34" s="5"/>
      <c r="E34" s="294"/>
      <c r="F34" s="294">
        <f>_xlfn.IFNA(VLOOKUP($E15, $B$163:$D$168, 2, FALSE), 0)</f>
        <v>9.0499999999999997E-2</v>
      </c>
      <c r="G34" s="294">
        <f>_xlfn.IFNA(VLOOKUP($E15, $B$163:$D$168, 3, FALSE), 0)</f>
        <v>0</v>
      </c>
      <c r="H34" s="31">
        <f t="shared" si="12"/>
        <v>0</v>
      </c>
      <c r="I34" s="32">
        <f t="shared" si="20"/>
        <v>0</v>
      </c>
      <c r="J34" s="33"/>
      <c r="K34" s="461"/>
      <c r="L34" s="31"/>
      <c r="M34" s="294">
        <f>_xlfn.IFNA(VLOOKUP($E15, $B$163:$D$168, 2, FALSE), 0)</f>
        <v>9.0499999999999997E-2</v>
      </c>
      <c r="N34" s="294">
        <f t="shared" si="13"/>
        <v>0</v>
      </c>
      <c r="O34" s="31">
        <f t="shared" si="14"/>
        <v>0</v>
      </c>
      <c r="P34" s="32">
        <f t="shared" si="21"/>
        <v>0</v>
      </c>
      <c r="Q34" s="33"/>
      <c r="R34" s="33"/>
      <c r="S34" s="33"/>
      <c r="T34" s="139">
        <f>_xlfn.IFNA(VLOOKUP($E15, $B$163:$D$168, 2, FALSE), 0)</f>
        <v>9.0499999999999997E-2</v>
      </c>
      <c r="U34" s="139">
        <f t="shared" si="15"/>
        <v>0</v>
      </c>
      <c r="V34" s="31">
        <f t="shared" si="16"/>
        <v>0</v>
      </c>
      <c r="W34" s="32">
        <f t="shared" si="22"/>
        <v>0</v>
      </c>
      <c r="X34" s="5"/>
      <c r="Y34" s="33"/>
      <c r="Z34" s="33"/>
      <c r="AA34" s="139">
        <f>_xlfn.IFNA(VLOOKUP($E15, $B$163:$D$168, 2, FALSE), 0)</f>
        <v>9.0499999999999997E-2</v>
      </c>
      <c r="AB34" s="139">
        <f t="shared" si="17"/>
        <v>0</v>
      </c>
      <c r="AC34" s="31">
        <f t="shared" si="18"/>
        <v>0</v>
      </c>
      <c r="AD34" s="32">
        <f t="shared" si="23"/>
        <v>0</v>
      </c>
      <c r="AE34" s="33"/>
      <c r="AF34" s="33"/>
      <c r="AG34" s="33"/>
      <c r="AH34" s="139">
        <f>_xlfn.IFNA(VLOOKUP($E15, $B$163:$D$168, 2, FALSE), 0)</f>
        <v>9.0499999999999997E-2</v>
      </c>
      <c r="AI34" s="139">
        <f t="shared" si="25"/>
        <v>0</v>
      </c>
      <c r="AJ34" s="31">
        <f t="shared" si="19"/>
        <v>0</v>
      </c>
      <c r="AK34" s="32">
        <f t="shared" si="24"/>
        <v>0</v>
      </c>
      <c r="AL34" s="33"/>
      <c r="AM34" s="39">
        <f>+I34+P34+W34+AD34+AK34</f>
        <v>0</v>
      </c>
    </row>
    <row r="35" spans="2:39" x14ac:dyDescent="0.25">
      <c r="B35" s="382" t="s">
        <v>41</v>
      </c>
      <c r="C35" s="86" t="str">
        <f t="shared" si="11"/>
        <v/>
      </c>
      <c r="D35" s="5"/>
      <c r="E35" s="294"/>
      <c r="F35" s="294">
        <f>_xlfn.IFNA(VLOOKUP($E16, $B$163:$D$168, 2, FALSE), 0)</f>
        <v>9.0499999999999997E-2</v>
      </c>
      <c r="G35" s="294">
        <f>_xlfn.IFNA(VLOOKUP($E16, $B$163:$D$168, 3, FALSE), 0)</f>
        <v>0</v>
      </c>
      <c r="H35" s="31">
        <f t="shared" si="12"/>
        <v>0</v>
      </c>
      <c r="I35" s="62">
        <f t="shared" si="20"/>
        <v>0</v>
      </c>
      <c r="J35" s="33"/>
      <c r="K35" s="461"/>
      <c r="L35" s="31"/>
      <c r="M35" s="294">
        <f>_xlfn.IFNA(VLOOKUP($E16, $B$163:$D$168, 2, FALSE), 0)</f>
        <v>9.0499999999999997E-2</v>
      </c>
      <c r="N35" s="294">
        <f t="shared" si="13"/>
        <v>0</v>
      </c>
      <c r="O35" s="31">
        <f t="shared" si="14"/>
        <v>0</v>
      </c>
      <c r="P35" s="62">
        <f t="shared" si="21"/>
        <v>0</v>
      </c>
      <c r="Q35" s="33"/>
      <c r="R35" s="33"/>
      <c r="S35" s="33"/>
      <c r="T35" s="139">
        <f>_xlfn.IFNA(VLOOKUP($E16, $B$163:$D$168, 2, FALSE), 0)</f>
        <v>9.0499999999999997E-2</v>
      </c>
      <c r="U35" s="139">
        <f t="shared" si="15"/>
        <v>0</v>
      </c>
      <c r="V35" s="31">
        <f t="shared" si="16"/>
        <v>0</v>
      </c>
      <c r="W35" s="62">
        <f t="shared" si="22"/>
        <v>0</v>
      </c>
      <c r="X35" s="5"/>
      <c r="Y35" s="33"/>
      <c r="Z35" s="33"/>
      <c r="AA35" s="139">
        <f>_xlfn.IFNA(VLOOKUP($E16, $B$163:$D$168, 2, FALSE), 0)</f>
        <v>9.0499999999999997E-2</v>
      </c>
      <c r="AB35" s="139">
        <f t="shared" si="17"/>
        <v>0</v>
      </c>
      <c r="AC35" s="31">
        <f t="shared" si="18"/>
        <v>0</v>
      </c>
      <c r="AD35" s="62">
        <f t="shared" si="23"/>
        <v>0</v>
      </c>
      <c r="AE35" s="33"/>
      <c r="AF35" s="33"/>
      <c r="AG35" s="33"/>
      <c r="AH35" s="139">
        <f>_xlfn.IFNA(VLOOKUP($E16, $B$163:$D$168, 2, FALSE), 0)</f>
        <v>9.0499999999999997E-2</v>
      </c>
      <c r="AI35" s="139">
        <f t="shared" si="25"/>
        <v>0</v>
      </c>
      <c r="AJ35" s="31">
        <f t="shared" si="19"/>
        <v>0</v>
      </c>
      <c r="AK35" s="32">
        <f t="shared" si="24"/>
        <v>0</v>
      </c>
      <c r="AL35" s="33"/>
      <c r="AM35" s="39">
        <f>+I35+P35+W35+AD35+AK35</f>
        <v>0</v>
      </c>
    </row>
    <row r="36" spans="2:39" ht="12.75" customHeight="1" x14ac:dyDescent="0.25">
      <c r="B36" s="47"/>
      <c r="C36" s="48"/>
      <c r="D36" s="48"/>
      <c r="E36" s="459"/>
      <c r="F36" s="294"/>
      <c r="G36" s="294"/>
      <c r="H36" s="31"/>
      <c r="I36" s="33"/>
      <c r="J36" s="33"/>
      <c r="K36" s="462"/>
      <c r="L36" s="31"/>
      <c r="M36" s="294"/>
      <c r="N36" s="294"/>
      <c r="O36" s="31"/>
      <c r="P36" s="51"/>
      <c r="Q36" s="33"/>
      <c r="R36" s="50"/>
      <c r="S36" s="33"/>
      <c r="T36" s="139"/>
      <c r="U36" s="139"/>
      <c r="V36" s="31"/>
      <c r="W36" s="51"/>
      <c r="X36" s="5"/>
      <c r="Y36" s="50"/>
      <c r="Z36" s="33"/>
      <c r="AA36" s="139"/>
      <c r="AB36" s="139"/>
      <c r="AC36" s="31"/>
      <c r="AD36" s="51"/>
      <c r="AE36" s="33"/>
      <c r="AF36" s="50"/>
      <c r="AG36" s="33"/>
      <c r="AH36" s="139"/>
      <c r="AI36" s="139"/>
      <c r="AJ36" s="31"/>
      <c r="AK36" s="51"/>
      <c r="AL36" s="33"/>
      <c r="AM36" s="53"/>
    </row>
    <row r="37" spans="2:39" x14ac:dyDescent="0.25">
      <c r="B37" s="322" t="s">
        <v>42</v>
      </c>
      <c r="C37" s="81" t="str">
        <f t="shared" si="11"/>
        <v/>
      </c>
      <c r="D37" s="5"/>
      <c r="E37" s="294"/>
      <c r="F37" s="294">
        <f>_xlfn.IFNA(VLOOKUP($E18, $B$163:$D$168, 2, FALSE), 0)</f>
        <v>0</v>
      </c>
      <c r="G37" s="294">
        <f>_xlfn.IFNA(VLOOKUP($E18, $B$163:$D$168, 3, FALSE), 0)</f>
        <v>0</v>
      </c>
      <c r="H37" s="31">
        <f t="shared" si="12"/>
        <v>0</v>
      </c>
      <c r="I37" s="32">
        <f>ROUND(H37,0)</f>
        <v>0</v>
      </c>
      <c r="J37" s="33"/>
      <c r="K37" s="461"/>
      <c r="L37" s="31"/>
      <c r="M37" s="294">
        <f>_xlfn.IFNA(VLOOKUP($E18, $B$163:$D$168, 2, FALSE), 0)</f>
        <v>0</v>
      </c>
      <c r="N37" s="294">
        <f t="shared" si="13"/>
        <v>0</v>
      </c>
      <c r="O37" s="31">
        <f t="shared" si="14"/>
        <v>0</v>
      </c>
      <c r="P37" s="32">
        <f>ROUND(O37,0)</f>
        <v>0</v>
      </c>
      <c r="Q37" s="33"/>
      <c r="R37" s="33"/>
      <c r="S37" s="33"/>
      <c r="T37" s="139">
        <f>_xlfn.IFNA(VLOOKUP($E18, $B$163:$D$168, 2, FALSE), 0)</f>
        <v>0</v>
      </c>
      <c r="U37" s="139">
        <f t="shared" si="15"/>
        <v>0</v>
      </c>
      <c r="V37" s="31">
        <f t="shared" si="16"/>
        <v>0</v>
      </c>
      <c r="W37" s="32">
        <f>ROUND(V37,0)</f>
        <v>0</v>
      </c>
      <c r="X37" s="5"/>
      <c r="Y37" s="33"/>
      <c r="Z37" s="33"/>
      <c r="AA37" s="139">
        <f>_xlfn.IFNA(VLOOKUP($E18, $B$163:$D$168, 2, FALSE), 0)</f>
        <v>0</v>
      </c>
      <c r="AB37" s="139">
        <f t="shared" si="17"/>
        <v>0</v>
      </c>
      <c r="AC37" s="31">
        <f t="shared" si="18"/>
        <v>0</v>
      </c>
      <c r="AD37" s="32">
        <f>ROUND(AC37,0)</f>
        <v>0</v>
      </c>
      <c r="AE37" s="33"/>
      <c r="AF37" s="33"/>
      <c r="AG37" s="33"/>
      <c r="AH37" s="139">
        <f>_xlfn.IFNA(VLOOKUP($E18, $B$163:$D$168, 2, FALSE), 0)</f>
        <v>0</v>
      </c>
      <c r="AI37" s="139">
        <f t="shared" si="25"/>
        <v>0</v>
      </c>
      <c r="AJ37" s="31">
        <f t="shared" si="19"/>
        <v>0</v>
      </c>
      <c r="AK37" s="32">
        <f>ROUND(AJ37,0)</f>
        <v>0</v>
      </c>
      <c r="AL37" s="33"/>
      <c r="AM37" s="39">
        <f>+I37+P37+W37+AD37+AK37</f>
        <v>0</v>
      </c>
    </row>
    <row r="38" spans="2:39" x14ac:dyDescent="0.25">
      <c r="B38" s="321" t="s">
        <v>43</v>
      </c>
      <c r="C38" s="85" t="str">
        <f t="shared" si="11"/>
        <v/>
      </c>
      <c r="D38" s="5"/>
      <c r="E38" s="294"/>
      <c r="F38" s="294">
        <f>_xlfn.IFNA(VLOOKUP($E19, $B$163:$D$168, 2, FALSE), 0)</f>
        <v>0</v>
      </c>
      <c r="G38" s="294">
        <f>_xlfn.IFNA(VLOOKUP($E19, $B$163:$D$168, 3, FALSE), 0)</f>
        <v>0</v>
      </c>
      <c r="H38" s="31">
        <f t="shared" si="12"/>
        <v>0</v>
      </c>
      <c r="I38" s="32">
        <f>ROUND(H38,0)</f>
        <v>0</v>
      </c>
      <c r="J38" s="33"/>
      <c r="K38" s="461"/>
      <c r="L38" s="31"/>
      <c r="M38" s="294">
        <f>_xlfn.IFNA(VLOOKUP($E19, $B$163:$D$168, 2, FALSE), 0)</f>
        <v>0</v>
      </c>
      <c r="N38" s="294">
        <f t="shared" si="13"/>
        <v>0</v>
      </c>
      <c r="O38" s="31">
        <f t="shared" si="14"/>
        <v>0</v>
      </c>
      <c r="P38" s="32">
        <f>ROUND(O38,0)</f>
        <v>0</v>
      </c>
      <c r="Q38" s="33"/>
      <c r="R38" s="33"/>
      <c r="S38" s="33"/>
      <c r="T38" s="139">
        <f>_xlfn.IFNA(VLOOKUP($E19, $B$163:$D$168, 2, FALSE), 0)</f>
        <v>0</v>
      </c>
      <c r="U38" s="139">
        <f t="shared" si="15"/>
        <v>0</v>
      </c>
      <c r="V38" s="31">
        <f t="shared" si="16"/>
        <v>0</v>
      </c>
      <c r="W38" s="32">
        <f>ROUND(V38,0)</f>
        <v>0</v>
      </c>
      <c r="X38" s="5"/>
      <c r="Y38" s="33"/>
      <c r="Z38" s="33"/>
      <c r="AA38" s="139">
        <f>_xlfn.IFNA(VLOOKUP($E19, $B$163:$D$168, 2, FALSE), 0)</f>
        <v>0</v>
      </c>
      <c r="AB38" s="139">
        <f t="shared" si="17"/>
        <v>0</v>
      </c>
      <c r="AC38" s="31">
        <f t="shared" si="18"/>
        <v>0</v>
      </c>
      <c r="AD38" s="32">
        <f>ROUND(AC38,0)</f>
        <v>0</v>
      </c>
      <c r="AE38" s="33"/>
      <c r="AF38" s="33"/>
      <c r="AG38" s="33"/>
      <c r="AH38" s="139">
        <f>_xlfn.IFNA(VLOOKUP($E19, $B$163:$D$168, 2, FALSE), 0)</f>
        <v>0</v>
      </c>
      <c r="AI38" s="139">
        <f t="shared" si="25"/>
        <v>0</v>
      </c>
      <c r="AJ38" s="31">
        <f t="shared" si="19"/>
        <v>0</v>
      </c>
      <c r="AK38" s="32">
        <f>ROUND(AJ38,0)</f>
        <v>0</v>
      </c>
      <c r="AL38" s="33"/>
      <c r="AM38" s="39">
        <f>+I38+P38+W38+AD38+AK38</f>
        <v>0</v>
      </c>
    </row>
    <row r="39" spans="2:39" x14ac:dyDescent="0.25">
      <c r="B39" s="321" t="s">
        <v>44</v>
      </c>
      <c r="C39" s="85" t="str">
        <f t="shared" si="11"/>
        <v/>
      </c>
      <c r="D39" s="5"/>
      <c r="E39" s="294"/>
      <c r="F39" s="294">
        <f>_xlfn.IFNA(VLOOKUP($E20, $B$163:$D$168, 2, FALSE), 0)</f>
        <v>0</v>
      </c>
      <c r="G39" s="294">
        <f>_xlfn.IFNA(VLOOKUP($E20, $B$163:$D$168, 3, FALSE), 0)</f>
        <v>0</v>
      </c>
      <c r="H39" s="31">
        <f t="shared" si="12"/>
        <v>0</v>
      </c>
      <c r="I39" s="32">
        <f>ROUND(H39,0)</f>
        <v>0</v>
      </c>
      <c r="J39" s="33"/>
      <c r="K39" s="461"/>
      <c r="L39" s="31"/>
      <c r="M39" s="294">
        <f>_xlfn.IFNA(VLOOKUP($E20, $B$163:$D$168, 2, FALSE), 0)</f>
        <v>0</v>
      </c>
      <c r="N39" s="294">
        <f t="shared" si="13"/>
        <v>0</v>
      </c>
      <c r="O39" s="31">
        <f t="shared" si="14"/>
        <v>0</v>
      </c>
      <c r="P39" s="32">
        <f>ROUND(O39,0)</f>
        <v>0</v>
      </c>
      <c r="Q39" s="33"/>
      <c r="R39" s="33"/>
      <c r="S39" s="33"/>
      <c r="T39" s="139">
        <f>_xlfn.IFNA(VLOOKUP($E20, $B$163:$D$168, 2, FALSE), 0)</f>
        <v>0</v>
      </c>
      <c r="U39" s="139">
        <f t="shared" si="15"/>
        <v>0</v>
      </c>
      <c r="V39" s="31">
        <f t="shared" si="16"/>
        <v>0</v>
      </c>
      <c r="W39" s="32">
        <f>ROUND(V39,0)</f>
        <v>0</v>
      </c>
      <c r="X39" s="5"/>
      <c r="Y39" s="33"/>
      <c r="Z39" s="33"/>
      <c r="AA39" s="139">
        <f>_xlfn.IFNA(VLOOKUP($E20, $B$163:$D$168, 2, FALSE), 0)</f>
        <v>0</v>
      </c>
      <c r="AB39" s="139">
        <f t="shared" si="17"/>
        <v>0</v>
      </c>
      <c r="AC39" s="31">
        <f t="shared" si="18"/>
        <v>0</v>
      </c>
      <c r="AD39" s="32">
        <f>ROUND(AC39,0)</f>
        <v>0</v>
      </c>
      <c r="AE39" s="33"/>
      <c r="AF39" s="33"/>
      <c r="AG39" s="33"/>
      <c r="AH39" s="139">
        <f>_xlfn.IFNA(VLOOKUP($E20, $B$163:$D$168, 2, FALSE), 0)</f>
        <v>0</v>
      </c>
      <c r="AI39" s="139">
        <f t="shared" si="25"/>
        <v>0</v>
      </c>
      <c r="AJ39" s="31">
        <f t="shared" si="19"/>
        <v>0</v>
      </c>
      <c r="AK39" s="32">
        <f>ROUND(AJ39,0)</f>
        <v>0</v>
      </c>
      <c r="AL39" s="33"/>
      <c r="AM39" s="39">
        <f>+I39+P39+W39+AD39+AK39</f>
        <v>0</v>
      </c>
    </row>
    <row r="40" spans="2:39" x14ac:dyDescent="0.25">
      <c r="B40" s="321" t="s">
        <v>45</v>
      </c>
      <c r="C40" s="85" t="str">
        <f t="shared" si="11"/>
        <v/>
      </c>
      <c r="D40" s="5"/>
      <c r="E40" s="294"/>
      <c r="F40" s="294">
        <f>_xlfn.IFNA(VLOOKUP($E21, $B$163:$D$168, 2, FALSE), 0)</f>
        <v>0</v>
      </c>
      <c r="G40" s="294">
        <f>_xlfn.IFNA(VLOOKUP($E21, $B$163:$D$168, 3, FALSE), 0)</f>
        <v>0</v>
      </c>
      <c r="H40" s="31">
        <f t="shared" si="12"/>
        <v>0</v>
      </c>
      <c r="I40" s="32">
        <f>ROUND(H40,0)</f>
        <v>0</v>
      </c>
      <c r="J40" s="33"/>
      <c r="K40" s="461"/>
      <c r="L40" s="31"/>
      <c r="M40" s="294">
        <f>_xlfn.IFNA(VLOOKUP($E21, $B$163:$D$168, 2, FALSE), 0)</f>
        <v>0</v>
      </c>
      <c r="N40" s="294">
        <f t="shared" si="13"/>
        <v>0</v>
      </c>
      <c r="O40" s="31">
        <f t="shared" si="14"/>
        <v>0</v>
      </c>
      <c r="P40" s="32">
        <f>ROUND(O40,0)</f>
        <v>0</v>
      </c>
      <c r="Q40" s="33"/>
      <c r="R40" s="33"/>
      <c r="S40" s="33"/>
      <c r="T40" s="139">
        <f>_xlfn.IFNA(VLOOKUP($E21, $B$163:$D$168, 2, FALSE), 0)</f>
        <v>0</v>
      </c>
      <c r="U40" s="139">
        <f t="shared" si="15"/>
        <v>0</v>
      </c>
      <c r="V40" s="31">
        <f t="shared" si="16"/>
        <v>0</v>
      </c>
      <c r="W40" s="32">
        <f>ROUND(V40,0)</f>
        <v>0</v>
      </c>
      <c r="X40" s="5"/>
      <c r="Y40" s="33"/>
      <c r="Z40" s="33"/>
      <c r="AA40" s="139">
        <f>_xlfn.IFNA(VLOOKUP($E21, $B$163:$D$168, 2, FALSE), 0)</f>
        <v>0</v>
      </c>
      <c r="AB40" s="139">
        <f t="shared" si="17"/>
        <v>0</v>
      </c>
      <c r="AC40" s="31">
        <f t="shared" si="18"/>
        <v>0</v>
      </c>
      <c r="AD40" s="32">
        <f>ROUND(AC40,0)</f>
        <v>0</v>
      </c>
      <c r="AE40" s="33"/>
      <c r="AF40" s="33"/>
      <c r="AG40" s="33"/>
      <c r="AH40" s="139">
        <f>_xlfn.IFNA(VLOOKUP($E21, $B$163:$D$168, 2, FALSE), 0)</f>
        <v>0</v>
      </c>
      <c r="AI40" s="139">
        <f t="shared" si="25"/>
        <v>0</v>
      </c>
      <c r="AJ40" s="31">
        <f t="shared" si="19"/>
        <v>0</v>
      </c>
      <c r="AK40" s="32">
        <f>ROUND(AJ40,0)</f>
        <v>0</v>
      </c>
      <c r="AL40" s="33"/>
      <c r="AM40" s="39">
        <f>+I40+P40+W40+AD40+AK40</f>
        <v>0</v>
      </c>
    </row>
    <row r="41" spans="2:39" x14ac:dyDescent="0.25">
      <c r="B41" s="382" t="s">
        <v>46</v>
      </c>
      <c r="C41" s="86" t="str">
        <f t="shared" si="11"/>
        <v/>
      </c>
      <c r="D41" s="5"/>
      <c r="E41" s="294"/>
      <c r="F41" s="294">
        <f>_xlfn.IFNA(VLOOKUP($E22, $B$163:$D$168, 2, FALSE), 0)</f>
        <v>0</v>
      </c>
      <c r="G41" s="294">
        <f>_xlfn.IFNA(VLOOKUP($E22, $B$163:$D$168, 3, FALSE), 0)</f>
        <v>0</v>
      </c>
      <c r="H41" s="31">
        <f t="shared" si="12"/>
        <v>0</v>
      </c>
      <c r="I41" s="62">
        <f>ROUND(H41,0)</f>
        <v>0</v>
      </c>
      <c r="J41" s="33"/>
      <c r="K41" s="461"/>
      <c r="L41" s="31"/>
      <c r="M41" s="294">
        <f>_xlfn.IFNA(VLOOKUP($E22, $B$163:$D$168, 2, FALSE), 0)</f>
        <v>0</v>
      </c>
      <c r="N41" s="294">
        <f t="shared" si="13"/>
        <v>0</v>
      </c>
      <c r="O41" s="31">
        <f t="shared" si="14"/>
        <v>0</v>
      </c>
      <c r="P41" s="62">
        <f>ROUND(O41,0)</f>
        <v>0</v>
      </c>
      <c r="Q41" s="33"/>
      <c r="R41" s="33"/>
      <c r="S41" s="33"/>
      <c r="T41" s="139">
        <f>_xlfn.IFNA(VLOOKUP($E22, $B$163:$D$168, 2, FALSE), 0)</f>
        <v>0</v>
      </c>
      <c r="U41" s="139">
        <f t="shared" si="15"/>
        <v>0</v>
      </c>
      <c r="V41" s="31">
        <f t="shared" si="16"/>
        <v>0</v>
      </c>
      <c r="W41" s="62">
        <f>ROUND(V41,0)</f>
        <v>0</v>
      </c>
      <c r="X41" s="5"/>
      <c r="Y41" s="33"/>
      <c r="Z41" s="33"/>
      <c r="AA41" s="139">
        <f>_xlfn.IFNA(VLOOKUP($E22, $B$163:$D$168, 2, FALSE), 0)</f>
        <v>0</v>
      </c>
      <c r="AB41" s="139">
        <f t="shared" si="17"/>
        <v>0</v>
      </c>
      <c r="AC41" s="31">
        <f t="shared" si="18"/>
        <v>0</v>
      </c>
      <c r="AD41" s="62">
        <f>ROUND(AC41,0)</f>
        <v>0</v>
      </c>
      <c r="AE41" s="33"/>
      <c r="AF41" s="33"/>
      <c r="AG41" s="33"/>
      <c r="AH41" s="139">
        <f>_xlfn.IFNA(VLOOKUP($E22, $B$163:$D$168, 2, FALSE), 0)</f>
        <v>0</v>
      </c>
      <c r="AI41" s="139">
        <f t="shared" si="25"/>
        <v>0</v>
      </c>
      <c r="AJ41" s="31">
        <f t="shared" si="19"/>
        <v>0</v>
      </c>
      <c r="AK41" s="32">
        <f>ROUND(AJ41,0)</f>
        <v>0</v>
      </c>
      <c r="AL41" s="33"/>
      <c r="AM41" s="39">
        <f>+I41+P41+W41+AD41+AK41</f>
        <v>0</v>
      </c>
    </row>
    <row r="42" spans="2:39" s="87" customFormat="1" ht="15.75" x14ac:dyDescent="0.25">
      <c r="B42" s="510" t="s">
        <v>47</v>
      </c>
      <c r="C42" s="511"/>
      <c r="D42" s="67"/>
      <c r="E42" s="460"/>
      <c r="F42" s="460"/>
      <c r="G42" s="73"/>
      <c r="H42" s="73"/>
      <c r="I42" s="72">
        <f>SUM(I25:I41)</f>
        <v>0</v>
      </c>
      <c r="J42" s="33"/>
      <c r="K42" s="463"/>
      <c r="L42" s="464"/>
      <c r="M42" s="464"/>
      <c r="N42" s="73"/>
      <c r="O42" s="68"/>
      <c r="P42" s="72">
        <f>SUM(P25:P41)</f>
        <v>0</v>
      </c>
      <c r="Q42" s="33"/>
      <c r="R42" s="71"/>
      <c r="S42" s="71"/>
      <c r="T42" s="71"/>
      <c r="U42" s="68"/>
      <c r="V42" s="68"/>
      <c r="W42" s="72">
        <f>SUM(W25:W41)</f>
        <v>0</v>
      </c>
      <c r="X42" s="67"/>
      <c r="Y42" s="71"/>
      <c r="Z42" s="71"/>
      <c r="AA42" s="71"/>
      <c r="AB42" s="68"/>
      <c r="AC42" s="73"/>
      <c r="AD42" s="72">
        <f>SUM(AD25:AD41)</f>
        <v>0</v>
      </c>
      <c r="AE42" s="33"/>
      <c r="AF42" s="71"/>
      <c r="AG42" s="71"/>
      <c r="AH42" s="71"/>
      <c r="AI42" s="68"/>
      <c r="AJ42" s="68"/>
      <c r="AK42" s="69">
        <f>SUM(AK25:AK41)</f>
        <v>0</v>
      </c>
      <c r="AL42" s="33"/>
      <c r="AM42" s="75">
        <f>I42+P42+W42+AD42+AK42</f>
        <v>0</v>
      </c>
    </row>
    <row r="43" spans="2:39" s="87" customFormat="1" ht="15.75" x14ac:dyDescent="0.25">
      <c r="B43" s="88"/>
      <c r="C43" s="89"/>
      <c r="D43" s="67"/>
      <c r="E43" s="67"/>
      <c r="F43" s="67"/>
      <c r="G43" s="68"/>
      <c r="H43" s="68"/>
      <c r="I43" s="90"/>
      <c r="J43" s="33"/>
      <c r="K43" s="443"/>
      <c r="L43" s="444"/>
      <c r="M43" s="444"/>
      <c r="N43" s="445"/>
      <c r="O43" s="68"/>
      <c r="P43" s="90"/>
      <c r="Q43" s="33"/>
      <c r="R43" s="71"/>
      <c r="S43" s="71"/>
      <c r="T43" s="71"/>
      <c r="U43" s="68"/>
      <c r="V43" s="68"/>
      <c r="W43" s="90"/>
      <c r="X43" s="67"/>
      <c r="Y43" s="71"/>
      <c r="Z43" s="71"/>
      <c r="AA43" s="71"/>
      <c r="AB43" s="68"/>
      <c r="AC43" s="68"/>
      <c r="AD43" s="64"/>
      <c r="AE43" s="33"/>
      <c r="AF43" s="71"/>
      <c r="AG43" s="71"/>
      <c r="AH43" s="71"/>
      <c r="AI43" s="68"/>
      <c r="AJ43" s="68"/>
      <c r="AK43" s="90"/>
      <c r="AL43" s="33"/>
      <c r="AM43" s="79"/>
    </row>
    <row r="44" spans="2:39" s="76" customFormat="1" ht="15.75" x14ac:dyDescent="0.25">
      <c r="B44" s="512" t="s">
        <v>48</v>
      </c>
      <c r="C44" s="513"/>
      <c r="D44" s="91"/>
      <c r="E44" s="91"/>
      <c r="F44" s="91"/>
      <c r="G44" s="92"/>
      <c r="H44" s="92"/>
      <c r="I44" s="93">
        <f>+I23+I42</f>
        <v>0</v>
      </c>
      <c r="J44" s="94"/>
      <c r="K44" s="447"/>
      <c r="L44" s="448"/>
      <c r="M44" s="448"/>
      <c r="N44" s="449"/>
      <c r="O44" s="92"/>
      <c r="P44" s="93">
        <f>+P23+P42</f>
        <v>0</v>
      </c>
      <c r="Q44" s="94"/>
      <c r="R44" s="94"/>
      <c r="S44" s="94"/>
      <c r="T44" s="94"/>
      <c r="U44" s="92"/>
      <c r="V44" s="92"/>
      <c r="W44" s="93">
        <f>+W23+W42</f>
        <v>0</v>
      </c>
      <c r="X44" s="91"/>
      <c r="Y44" s="94"/>
      <c r="Z44" s="94"/>
      <c r="AA44" s="94"/>
      <c r="AB44" s="92"/>
      <c r="AC44" s="92"/>
      <c r="AD44" s="93">
        <f>+AD23+AD42</f>
        <v>0</v>
      </c>
      <c r="AE44" s="94"/>
      <c r="AF44" s="94"/>
      <c r="AG44" s="94"/>
      <c r="AH44" s="94"/>
      <c r="AI44" s="92"/>
      <c r="AJ44" s="92"/>
      <c r="AK44" s="93">
        <f>+AK23+AK42</f>
        <v>0</v>
      </c>
      <c r="AL44" s="94"/>
      <c r="AM44" s="96">
        <f>+I44+P44+W44+AD44+AK44</f>
        <v>0</v>
      </c>
    </row>
    <row r="45" spans="2:39" s="76" customFormat="1" ht="15.75" x14ac:dyDescent="0.25">
      <c r="B45" s="97"/>
      <c r="C45" s="98"/>
      <c r="D45" s="91"/>
      <c r="E45" s="91"/>
      <c r="F45" s="91"/>
      <c r="G45" s="92"/>
      <c r="H45" s="92"/>
      <c r="I45" s="94"/>
      <c r="J45" s="94"/>
      <c r="K45" s="447"/>
      <c r="L45" s="448"/>
      <c r="M45" s="448"/>
      <c r="N45" s="449"/>
      <c r="O45" s="92"/>
      <c r="P45" s="94"/>
      <c r="Q45" s="94"/>
      <c r="R45" s="94"/>
      <c r="S45" s="94"/>
      <c r="T45" s="94"/>
      <c r="U45" s="92"/>
      <c r="V45" s="92"/>
      <c r="W45" s="94"/>
      <c r="X45" s="91"/>
      <c r="Y45" s="94"/>
      <c r="Z45" s="94"/>
      <c r="AA45" s="94"/>
      <c r="AB45" s="92"/>
      <c r="AC45" s="92"/>
      <c r="AD45" s="94"/>
      <c r="AE45" s="94"/>
      <c r="AF45" s="94"/>
      <c r="AG45" s="94"/>
      <c r="AH45" s="94"/>
      <c r="AI45" s="92"/>
      <c r="AJ45" s="92"/>
      <c r="AK45" s="94"/>
      <c r="AL45" s="94"/>
      <c r="AM45" s="99"/>
    </row>
    <row r="46" spans="2:39" collapsed="1" x14ac:dyDescent="0.25">
      <c r="B46" s="516" t="s">
        <v>53</v>
      </c>
      <c r="C46" s="517"/>
      <c r="D46" s="5"/>
      <c r="E46" s="5"/>
      <c r="F46" s="5"/>
      <c r="G46" s="6"/>
      <c r="H46" s="6"/>
      <c r="I46" s="100">
        <f>SUM(I47:I48)</f>
        <v>0</v>
      </c>
      <c r="J46" s="33"/>
      <c r="K46" s="446"/>
      <c r="L46" s="442"/>
      <c r="M46" s="442"/>
      <c r="N46" s="441"/>
      <c r="O46" s="6"/>
      <c r="P46" s="100">
        <f>SUM(P47:P48)</f>
        <v>0</v>
      </c>
      <c r="Q46" s="33"/>
      <c r="R46" s="33"/>
      <c r="S46" s="33"/>
      <c r="T46" s="33"/>
      <c r="U46" s="6"/>
      <c r="V46" s="6"/>
      <c r="W46" s="100">
        <f>SUM(W47:W48)</f>
        <v>0</v>
      </c>
      <c r="X46" s="5"/>
      <c r="Y46" s="33"/>
      <c r="Z46" s="33"/>
      <c r="AA46" s="33"/>
      <c r="AB46" s="6"/>
      <c r="AC46" s="6"/>
      <c r="AD46" s="100">
        <f>SUM(AD47:AD48)</f>
        <v>0</v>
      </c>
      <c r="AE46" s="33"/>
      <c r="AF46" s="33"/>
      <c r="AG46" s="33"/>
      <c r="AH46" s="33"/>
      <c r="AI46" s="6"/>
      <c r="AJ46" s="6"/>
      <c r="AK46" s="100">
        <f>SUM(AK47:AK48)</f>
        <v>0</v>
      </c>
      <c r="AL46" s="33"/>
      <c r="AM46" s="314">
        <f t="shared" ref="AM46:AM110" si="26">+I46+P46+W46+AD46+AK46</f>
        <v>0</v>
      </c>
    </row>
    <row r="47" spans="2:39" x14ac:dyDescent="0.25">
      <c r="B47" s="318"/>
      <c r="C47" s="101" t="s">
        <v>81</v>
      </c>
      <c r="D47" s="5"/>
      <c r="E47" s="5"/>
      <c r="F47" s="5"/>
      <c r="G47" s="6"/>
      <c r="H47" s="6"/>
      <c r="I47" s="36">
        <v>0</v>
      </c>
      <c r="J47" s="33"/>
      <c r="K47" s="446"/>
      <c r="L47" s="442"/>
      <c r="M47" s="442"/>
      <c r="N47" s="441"/>
      <c r="O47" s="6"/>
      <c r="P47" s="36">
        <v>0</v>
      </c>
      <c r="Q47" s="33"/>
      <c r="R47" s="33"/>
      <c r="S47" s="33"/>
      <c r="T47" s="33"/>
      <c r="U47" s="6"/>
      <c r="V47" s="6"/>
      <c r="W47" s="36">
        <v>0</v>
      </c>
      <c r="X47" s="5"/>
      <c r="Y47" s="33"/>
      <c r="Z47" s="33"/>
      <c r="AA47" s="33"/>
      <c r="AB47" s="6"/>
      <c r="AC47" s="6"/>
      <c r="AD47" s="36">
        <v>0</v>
      </c>
      <c r="AE47" s="33"/>
      <c r="AF47" s="33"/>
      <c r="AG47" s="33"/>
      <c r="AH47" s="33"/>
      <c r="AI47" s="6"/>
      <c r="AJ47" s="6"/>
      <c r="AK47" s="36">
        <v>0</v>
      </c>
      <c r="AL47" s="33"/>
      <c r="AM47" s="315">
        <f t="shared" si="26"/>
        <v>0</v>
      </c>
    </row>
    <row r="48" spans="2:39" x14ac:dyDescent="0.25">
      <c r="B48" s="318"/>
      <c r="C48" s="101" t="s">
        <v>90</v>
      </c>
      <c r="D48" s="5"/>
      <c r="E48" s="5"/>
      <c r="F48" s="5"/>
      <c r="G48" s="6"/>
      <c r="H48" s="6"/>
      <c r="I48" s="36">
        <v>0</v>
      </c>
      <c r="J48" s="33"/>
      <c r="K48" s="446"/>
      <c r="L48" s="442"/>
      <c r="M48" s="442"/>
      <c r="N48" s="441"/>
      <c r="O48" s="6"/>
      <c r="P48" s="36">
        <v>0</v>
      </c>
      <c r="Q48" s="33"/>
      <c r="R48" s="33"/>
      <c r="S48" s="33"/>
      <c r="T48" s="33"/>
      <c r="U48" s="6"/>
      <c r="V48" s="6"/>
      <c r="W48" s="36">
        <v>0</v>
      </c>
      <c r="X48" s="5"/>
      <c r="Y48" s="33"/>
      <c r="Z48" s="33"/>
      <c r="AA48" s="33"/>
      <c r="AB48" s="6"/>
      <c r="AC48" s="6"/>
      <c r="AD48" s="36">
        <v>0</v>
      </c>
      <c r="AE48" s="33"/>
      <c r="AF48" s="33"/>
      <c r="AG48" s="33"/>
      <c r="AH48" s="33"/>
      <c r="AI48" s="6"/>
      <c r="AJ48" s="6"/>
      <c r="AK48" s="36">
        <v>0</v>
      </c>
      <c r="AL48" s="33"/>
      <c r="AM48" s="315">
        <f t="shared" si="26"/>
        <v>0</v>
      </c>
    </row>
    <row r="49" spans="2:39" collapsed="1" x14ac:dyDescent="0.25">
      <c r="B49" s="514" t="s">
        <v>49</v>
      </c>
      <c r="C49" s="515"/>
      <c r="D49" s="5"/>
      <c r="E49" s="5"/>
      <c r="F49" s="5"/>
      <c r="G49" s="6"/>
      <c r="H49" s="6"/>
      <c r="I49" s="102">
        <f>SUM(I50:I52)</f>
        <v>0</v>
      </c>
      <c r="J49" s="33"/>
      <c r="K49" s="446"/>
      <c r="L49" s="442"/>
      <c r="M49" s="442"/>
      <c r="N49" s="441"/>
      <c r="O49" s="6"/>
      <c r="P49" s="102">
        <f>SUM(P50:P52)</f>
        <v>0</v>
      </c>
      <c r="Q49" s="33"/>
      <c r="R49" s="33"/>
      <c r="S49" s="33"/>
      <c r="T49" s="33"/>
      <c r="U49" s="6"/>
      <c r="V49" s="6"/>
      <c r="W49" s="102">
        <f>SUM(W50:W52)</f>
        <v>0</v>
      </c>
      <c r="X49" s="5"/>
      <c r="Y49" s="33"/>
      <c r="Z49" s="33"/>
      <c r="AA49" s="33"/>
      <c r="AB49" s="6"/>
      <c r="AC49" s="6"/>
      <c r="AD49" s="102">
        <f>SUM(AD50:AD52)</f>
        <v>0</v>
      </c>
      <c r="AE49" s="33"/>
      <c r="AF49" s="33"/>
      <c r="AG49" s="33"/>
      <c r="AH49" s="33"/>
      <c r="AI49" s="6"/>
      <c r="AJ49" s="6"/>
      <c r="AK49" s="102">
        <f>SUM(AK50:AK52)</f>
        <v>0</v>
      </c>
      <c r="AL49" s="33"/>
      <c r="AM49" s="315">
        <f t="shared" si="26"/>
        <v>0</v>
      </c>
    </row>
    <row r="50" spans="2:39" x14ac:dyDescent="0.25">
      <c r="B50" s="318"/>
      <c r="C50" s="101" t="s">
        <v>50</v>
      </c>
      <c r="D50" s="5"/>
      <c r="E50" s="5"/>
      <c r="F50" s="5"/>
      <c r="G50" s="6"/>
      <c r="H50" s="6"/>
      <c r="I50" s="36">
        <v>0</v>
      </c>
      <c r="J50" s="33"/>
      <c r="K50" s="446"/>
      <c r="L50" s="442"/>
      <c r="M50" s="442"/>
      <c r="N50" s="441"/>
      <c r="O50" s="6"/>
      <c r="P50" s="36">
        <v>0</v>
      </c>
      <c r="Q50" s="33"/>
      <c r="R50" s="33"/>
      <c r="S50" s="33"/>
      <c r="T50" s="33"/>
      <c r="U50" s="6"/>
      <c r="V50" s="6"/>
      <c r="W50" s="36">
        <v>0</v>
      </c>
      <c r="X50" s="5"/>
      <c r="Y50" s="33"/>
      <c r="Z50" s="33"/>
      <c r="AA50" s="33"/>
      <c r="AB50" s="6"/>
      <c r="AC50" s="6"/>
      <c r="AD50" s="36">
        <v>0</v>
      </c>
      <c r="AE50" s="33"/>
      <c r="AF50" s="33"/>
      <c r="AG50" s="33"/>
      <c r="AH50" s="33"/>
      <c r="AI50" s="6"/>
      <c r="AJ50" s="6"/>
      <c r="AK50" s="36">
        <v>0</v>
      </c>
      <c r="AL50" s="33"/>
      <c r="AM50" s="315">
        <f t="shared" si="26"/>
        <v>0</v>
      </c>
    </row>
    <row r="51" spans="2:39" x14ac:dyDescent="0.25">
      <c r="B51" s="318"/>
      <c r="C51" s="101" t="s">
        <v>247</v>
      </c>
      <c r="D51" s="5"/>
      <c r="E51" s="5"/>
      <c r="F51" s="5"/>
      <c r="G51" s="6"/>
      <c r="H51" s="6"/>
      <c r="I51" s="36">
        <v>0</v>
      </c>
      <c r="J51" s="33"/>
      <c r="K51" s="446"/>
      <c r="L51" s="442"/>
      <c r="M51" s="442"/>
      <c r="N51" s="441"/>
      <c r="O51" s="6"/>
      <c r="P51" s="36">
        <v>0</v>
      </c>
      <c r="Q51" s="33"/>
      <c r="R51" s="33"/>
      <c r="S51" s="33"/>
      <c r="T51" s="33"/>
      <c r="U51" s="6"/>
      <c r="V51" s="6"/>
      <c r="W51" s="36">
        <v>0</v>
      </c>
      <c r="X51" s="5"/>
      <c r="Y51" s="33"/>
      <c r="Z51" s="33"/>
      <c r="AA51" s="33"/>
      <c r="AB51" s="6"/>
      <c r="AC51" s="6"/>
      <c r="AD51" s="36">
        <v>0</v>
      </c>
      <c r="AE51" s="33"/>
      <c r="AF51" s="33"/>
      <c r="AG51" s="33"/>
      <c r="AH51" s="33"/>
      <c r="AI51" s="6"/>
      <c r="AJ51" s="6"/>
      <c r="AK51" s="36">
        <v>0</v>
      </c>
      <c r="AL51" s="33"/>
      <c r="AM51" s="315">
        <f t="shared" si="26"/>
        <v>0</v>
      </c>
    </row>
    <row r="52" spans="2:39" x14ac:dyDescent="0.25">
      <c r="B52" s="318"/>
      <c r="C52" s="101" t="s">
        <v>51</v>
      </c>
      <c r="D52" s="5"/>
      <c r="E52" s="5"/>
      <c r="F52" s="5"/>
      <c r="G52" s="6"/>
      <c r="H52" s="6"/>
      <c r="I52" s="36">
        <v>0</v>
      </c>
      <c r="J52" s="33"/>
      <c r="K52" s="446"/>
      <c r="L52" s="442"/>
      <c r="M52" s="442"/>
      <c r="N52" s="441"/>
      <c r="O52" s="6"/>
      <c r="P52" s="36">
        <v>0</v>
      </c>
      <c r="Q52" s="33"/>
      <c r="R52" s="33"/>
      <c r="S52" s="33"/>
      <c r="T52" s="33"/>
      <c r="U52" s="6"/>
      <c r="V52" s="6"/>
      <c r="W52" s="36">
        <v>0</v>
      </c>
      <c r="X52" s="5"/>
      <c r="Y52" s="33"/>
      <c r="Z52" s="33"/>
      <c r="AA52" s="33"/>
      <c r="AB52" s="6"/>
      <c r="AC52" s="6"/>
      <c r="AD52" s="36">
        <v>0</v>
      </c>
      <c r="AE52" s="33"/>
      <c r="AF52" s="33"/>
      <c r="AG52" s="33"/>
      <c r="AH52" s="33"/>
      <c r="AI52" s="6"/>
      <c r="AJ52" s="6"/>
      <c r="AK52" s="36">
        <v>0</v>
      </c>
      <c r="AL52" s="33"/>
      <c r="AM52" s="315">
        <f t="shared" si="26"/>
        <v>0</v>
      </c>
    </row>
    <row r="53" spans="2:39" s="337" customFormat="1" x14ac:dyDescent="0.25">
      <c r="B53" s="514" t="s">
        <v>52</v>
      </c>
      <c r="C53" s="515"/>
      <c r="D53" s="5"/>
      <c r="E53" s="5"/>
      <c r="F53" s="5"/>
      <c r="G53" s="6"/>
      <c r="H53" s="6"/>
      <c r="I53" s="102">
        <f>SUM(I54:I62)</f>
        <v>0</v>
      </c>
      <c r="J53" s="33"/>
      <c r="K53" s="446"/>
      <c r="L53" s="442"/>
      <c r="M53" s="442"/>
      <c r="N53" s="441"/>
      <c r="O53" s="6"/>
      <c r="P53" s="102">
        <f>SUM(P54:P62)</f>
        <v>0</v>
      </c>
      <c r="Q53" s="33"/>
      <c r="R53" s="33"/>
      <c r="S53" s="33"/>
      <c r="T53" s="33"/>
      <c r="U53" s="6"/>
      <c r="V53" s="6"/>
      <c r="W53" s="102">
        <f>SUM(W54:W62)</f>
        <v>0</v>
      </c>
      <c r="X53" s="5"/>
      <c r="Y53" s="33"/>
      <c r="Z53" s="33"/>
      <c r="AA53" s="33"/>
      <c r="AB53" s="6"/>
      <c r="AC53" s="6"/>
      <c r="AD53" s="102">
        <f>SUM(AD54:AD62)</f>
        <v>0</v>
      </c>
      <c r="AE53" s="33"/>
      <c r="AF53" s="33"/>
      <c r="AG53" s="33"/>
      <c r="AH53" s="33"/>
      <c r="AI53" s="6"/>
      <c r="AJ53" s="6"/>
      <c r="AK53" s="102">
        <f>SUM(AK54:AK62)</f>
        <v>0</v>
      </c>
      <c r="AL53" s="33"/>
      <c r="AM53" s="315">
        <f t="shared" si="26"/>
        <v>0</v>
      </c>
    </row>
    <row r="54" spans="2:39" x14ac:dyDescent="0.25">
      <c r="B54" s="318"/>
      <c r="C54" s="101" t="s">
        <v>54</v>
      </c>
      <c r="D54" s="5"/>
      <c r="E54" s="5"/>
      <c r="F54" s="5"/>
      <c r="G54" s="6"/>
      <c r="H54" s="6"/>
      <c r="I54" s="36">
        <v>0</v>
      </c>
      <c r="J54" s="33"/>
      <c r="K54" s="446"/>
      <c r="L54" s="442"/>
      <c r="M54" s="442"/>
      <c r="N54" s="441"/>
      <c r="O54" s="6"/>
      <c r="P54" s="36">
        <v>0</v>
      </c>
      <c r="Q54" s="33"/>
      <c r="R54" s="33"/>
      <c r="S54" s="33"/>
      <c r="T54" s="33"/>
      <c r="U54" s="6"/>
      <c r="V54" s="6"/>
      <c r="W54" s="36">
        <v>0</v>
      </c>
      <c r="X54" s="5"/>
      <c r="Y54" s="33"/>
      <c r="Z54" s="33"/>
      <c r="AA54" s="33"/>
      <c r="AB54" s="6"/>
      <c r="AC54" s="6"/>
      <c r="AD54" s="36">
        <v>0</v>
      </c>
      <c r="AE54" s="33"/>
      <c r="AF54" s="33"/>
      <c r="AG54" s="33"/>
      <c r="AH54" s="33"/>
      <c r="AI54" s="6"/>
      <c r="AJ54" s="6"/>
      <c r="AK54" s="36">
        <v>0</v>
      </c>
      <c r="AL54" s="33"/>
      <c r="AM54" s="315">
        <f t="shared" si="26"/>
        <v>0</v>
      </c>
    </row>
    <row r="55" spans="2:39" x14ac:dyDescent="0.25">
      <c r="B55" s="412"/>
      <c r="C55" s="101" t="s">
        <v>55</v>
      </c>
      <c r="D55" s="5"/>
      <c r="E55" s="5"/>
      <c r="F55" s="5"/>
      <c r="G55" s="6"/>
      <c r="H55" s="6"/>
      <c r="I55" s="36">
        <v>0</v>
      </c>
      <c r="J55" s="33"/>
      <c r="K55" s="446"/>
      <c r="L55" s="442"/>
      <c r="M55" s="442"/>
      <c r="N55" s="441"/>
      <c r="O55" s="6"/>
      <c r="P55" s="36">
        <v>0</v>
      </c>
      <c r="Q55" s="33"/>
      <c r="R55" s="33"/>
      <c r="S55" s="33"/>
      <c r="T55" s="33"/>
      <c r="U55" s="6"/>
      <c r="V55" s="6"/>
      <c r="W55" s="36">
        <v>0</v>
      </c>
      <c r="X55" s="5"/>
      <c r="Y55" s="33"/>
      <c r="Z55" s="33"/>
      <c r="AA55" s="33"/>
      <c r="AB55" s="6"/>
      <c r="AC55" s="6"/>
      <c r="AD55" s="36">
        <v>0</v>
      </c>
      <c r="AE55" s="33"/>
      <c r="AF55" s="33"/>
      <c r="AG55" s="33"/>
      <c r="AH55" s="33"/>
      <c r="AI55" s="6"/>
      <c r="AJ55" s="6"/>
      <c r="AK55" s="36">
        <v>0</v>
      </c>
      <c r="AL55" s="33"/>
      <c r="AM55" s="315">
        <f t="shared" si="26"/>
        <v>0</v>
      </c>
    </row>
    <row r="56" spans="2:39" x14ac:dyDescent="0.25">
      <c r="B56" s="318"/>
      <c r="C56" s="101" t="s">
        <v>246</v>
      </c>
      <c r="D56" s="5"/>
      <c r="E56" s="5"/>
      <c r="F56" s="5"/>
      <c r="G56" s="6"/>
      <c r="H56" s="6"/>
      <c r="I56" s="36">
        <v>0</v>
      </c>
      <c r="J56" s="33"/>
      <c r="K56" s="446"/>
      <c r="L56" s="442"/>
      <c r="M56" s="442"/>
      <c r="N56" s="441"/>
      <c r="O56" s="6"/>
      <c r="P56" s="36">
        <v>0</v>
      </c>
      <c r="Q56" s="33"/>
      <c r="R56" s="33"/>
      <c r="S56" s="33"/>
      <c r="T56" s="33"/>
      <c r="U56" s="6"/>
      <c r="V56" s="6"/>
      <c r="W56" s="36">
        <v>0</v>
      </c>
      <c r="X56" s="5"/>
      <c r="Y56" s="33"/>
      <c r="Z56" s="33"/>
      <c r="AA56" s="33"/>
      <c r="AB56" s="6"/>
      <c r="AC56" s="6"/>
      <c r="AD56" s="36">
        <v>0</v>
      </c>
      <c r="AE56" s="33"/>
      <c r="AF56" s="33"/>
      <c r="AG56" s="33"/>
      <c r="AH56" s="33"/>
      <c r="AI56" s="6"/>
      <c r="AJ56" s="6"/>
      <c r="AK56" s="36">
        <v>0</v>
      </c>
      <c r="AL56" s="33"/>
      <c r="AM56" s="315">
        <f t="shared" si="26"/>
        <v>0</v>
      </c>
    </row>
    <row r="57" spans="2:39" x14ac:dyDescent="0.25">
      <c r="B57" s="318"/>
      <c r="C57" s="101" t="s">
        <v>56</v>
      </c>
      <c r="D57" s="5"/>
      <c r="E57" s="5"/>
      <c r="F57" s="5"/>
      <c r="G57" s="6"/>
      <c r="H57" s="6"/>
      <c r="I57" s="36">
        <v>0</v>
      </c>
      <c r="J57" s="33"/>
      <c r="K57" s="446"/>
      <c r="L57" s="442"/>
      <c r="M57" s="442"/>
      <c r="N57" s="441"/>
      <c r="O57" s="6"/>
      <c r="P57" s="36">
        <v>0</v>
      </c>
      <c r="Q57" s="33"/>
      <c r="R57" s="33"/>
      <c r="S57" s="33"/>
      <c r="T57" s="33"/>
      <c r="U57" s="6"/>
      <c r="V57" s="6"/>
      <c r="W57" s="36">
        <v>0</v>
      </c>
      <c r="X57" s="5"/>
      <c r="Y57" s="33"/>
      <c r="Z57" s="33"/>
      <c r="AA57" s="33"/>
      <c r="AB57" s="6"/>
      <c r="AC57" s="6"/>
      <c r="AD57" s="36">
        <v>0</v>
      </c>
      <c r="AE57" s="33"/>
      <c r="AF57" s="33"/>
      <c r="AG57" s="33"/>
      <c r="AH57" s="33"/>
      <c r="AI57" s="6"/>
      <c r="AJ57" s="6"/>
      <c r="AK57" s="36">
        <v>0</v>
      </c>
      <c r="AL57" s="33"/>
      <c r="AM57" s="315">
        <f t="shared" si="26"/>
        <v>0</v>
      </c>
    </row>
    <row r="58" spans="2:39" x14ac:dyDescent="0.25">
      <c r="B58" s="318"/>
      <c r="C58" s="101" t="s">
        <v>57</v>
      </c>
      <c r="D58" s="5"/>
      <c r="E58" s="5"/>
      <c r="F58" s="5"/>
      <c r="G58" s="6"/>
      <c r="H58" s="6"/>
      <c r="I58" s="36">
        <v>0</v>
      </c>
      <c r="J58" s="33"/>
      <c r="K58" s="446"/>
      <c r="L58" s="442"/>
      <c r="M58" s="442"/>
      <c r="N58" s="441"/>
      <c r="O58" s="6"/>
      <c r="P58" s="36">
        <v>0</v>
      </c>
      <c r="Q58" s="33"/>
      <c r="R58" s="33"/>
      <c r="S58" s="33"/>
      <c r="T58" s="33"/>
      <c r="U58" s="6"/>
      <c r="V58" s="6"/>
      <c r="W58" s="36">
        <v>0</v>
      </c>
      <c r="X58" s="5"/>
      <c r="Y58" s="33"/>
      <c r="Z58" s="33"/>
      <c r="AA58" s="33"/>
      <c r="AB58" s="6"/>
      <c r="AC58" s="6"/>
      <c r="AD58" s="36">
        <v>0</v>
      </c>
      <c r="AE58" s="33"/>
      <c r="AF58" s="33"/>
      <c r="AG58" s="33"/>
      <c r="AH58" s="33"/>
      <c r="AI58" s="6"/>
      <c r="AJ58" s="6"/>
      <c r="AK58" s="36">
        <v>0</v>
      </c>
      <c r="AL58" s="33"/>
      <c r="AM58" s="315">
        <f t="shared" si="26"/>
        <v>0</v>
      </c>
    </row>
    <row r="59" spans="2:39" x14ac:dyDescent="0.25">
      <c r="B59" s="318"/>
      <c r="C59" s="101" t="s">
        <v>60</v>
      </c>
      <c r="D59" s="5"/>
      <c r="E59" s="5"/>
      <c r="F59" s="5"/>
      <c r="G59" s="6"/>
      <c r="H59" s="6"/>
      <c r="I59" s="36">
        <v>0</v>
      </c>
      <c r="J59" s="33"/>
      <c r="K59" s="446"/>
      <c r="L59" s="442"/>
      <c r="M59" s="442"/>
      <c r="N59" s="441"/>
      <c r="O59" s="6"/>
      <c r="P59" s="36">
        <v>0</v>
      </c>
      <c r="Q59" s="33"/>
      <c r="R59" s="33"/>
      <c r="S59" s="33"/>
      <c r="T59" s="33"/>
      <c r="U59" s="6"/>
      <c r="V59" s="6"/>
      <c r="W59" s="36">
        <v>0</v>
      </c>
      <c r="X59" s="5"/>
      <c r="Y59" s="33"/>
      <c r="Z59" s="33"/>
      <c r="AA59" s="33"/>
      <c r="AB59" s="6"/>
      <c r="AC59" s="6"/>
      <c r="AD59" s="36">
        <v>0</v>
      </c>
      <c r="AE59" s="33"/>
      <c r="AF59" s="33"/>
      <c r="AG59" s="33"/>
      <c r="AH59" s="33"/>
      <c r="AI59" s="6"/>
      <c r="AJ59" s="6"/>
      <c r="AK59" s="36">
        <v>0</v>
      </c>
      <c r="AL59" s="33"/>
      <c r="AM59" s="315">
        <f t="shared" si="26"/>
        <v>0</v>
      </c>
    </row>
    <row r="60" spans="2:39" x14ac:dyDescent="0.25">
      <c r="B60" s="318"/>
      <c r="C60" s="101" t="s">
        <v>94</v>
      </c>
      <c r="D60" s="5"/>
      <c r="E60" s="5"/>
      <c r="F60" s="5"/>
      <c r="G60" s="6"/>
      <c r="H60" s="6"/>
      <c r="I60" s="36">
        <v>0</v>
      </c>
      <c r="J60" s="33"/>
      <c r="K60" s="446"/>
      <c r="L60" s="442"/>
      <c r="M60" s="442"/>
      <c r="N60" s="441"/>
      <c r="O60" s="6"/>
      <c r="P60" s="36">
        <v>0</v>
      </c>
      <c r="Q60" s="33"/>
      <c r="R60" s="33"/>
      <c r="S60" s="33"/>
      <c r="T60" s="33"/>
      <c r="U60" s="6"/>
      <c r="V60" s="6"/>
      <c r="W60" s="36">
        <v>0</v>
      </c>
      <c r="X60" s="5"/>
      <c r="Y60" s="33"/>
      <c r="Z60" s="33"/>
      <c r="AA60" s="33"/>
      <c r="AB60" s="6"/>
      <c r="AC60" s="6"/>
      <c r="AD60" s="36">
        <v>0</v>
      </c>
      <c r="AE60" s="33"/>
      <c r="AF60" s="33"/>
      <c r="AG60" s="33"/>
      <c r="AH60" s="33"/>
      <c r="AI60" s="6"/>
      <c r="AJ60" s="6"/>
      <c r="AK60" s="36">
        <v>0</v>
      </c>
      <c r="AL60" s="33"/>
      <c r="AM60" s="315">
        <f t="shared" si="26"/>
        <v>0</v>
      </c>
    </row>
    <row r="61" spans="2:39" x14ac:dyDescent="0.25">
      <c r="B61" s="318"/>
      <c r="C61" s="101" t="s">
        <v>96</v>
      </c>
      <c r="D61" s="5"/>
      <c r="E61" s="5"/>
      <c r="F61" s="5"/>
      <c r="G61" s="6"/>
      <c r="H61" s="6"/>
      <c r="I61" s="36">
        <v>0</v>
      </c>
      <c r="J61" s="33"/>
      <c r="K61" s="436"/>
      <c r="L61" s="436"/>
      <c r="M61" s="436"/>
      <c r="N61" s="436"/>
      <c r="O61" s="6"/>
      <c r="P61" s="36">
        <v>0</v>
      </c>
      <c r="Q61" s="33"/>
      <c r="R61" s="5"/>
      <c r="S61" s="5"/>
      <c r="T61" s="5"/>
      <c r="U61" s="5"/>
      <c r="V61" s="6"/>
      <c r="W61" s="36">
        <v>0</v>
      </c>
      <c r="X61" s="5"/>
      <c r="Y61" s="5"/>
      <c r="Z61" s="5"/>
      <c r="AA61" s="5"/>
      <c r="AB61" s="6"/>
      <c r="AC61" s="6"/>
      <c r="AD61" s="36">
        <v>0</v>
      </c>
      <c r="AE61" s="33"/>
      <c r="AF61" s="5"/>
      <c r="AG61" s="5"/>
      <c r="AH61" s="5"/>
      <c r="AI61" s="6"/>
      <c r="AJ61" s="6"/>
      <c r="AK61" s="36">
        <v>0</v>
      </c>
      <c r="AL61" s="33"/>
      <c r="AM61" s="315">
        <f>+I61+P61+W61+AD61+AK61</f>
        <v>0</v>
      </c>
    </row>
    <row r="62" spans="2:39" s="337" customFormat="1" x14ac:dyDescent="0.25">
      <c r="B62" s="321"/>
      <c r="C62" s="141" t="s">
        <v>215</v>
      </c>
      <c r="D62" s="5"/>
      <c r="E62" s="385" t="s">
        <v>201</v>
      </c>
      <c r="F62" s="385" t="s">
        <v>139</v>
      </c>
      <c r="G62" s="6"/>
      <c r="H62" s="6"/>
      <c r="I62" s="397">
        <f>SUM(I63:I69)</f>
        <v>0</v>
      </c>
      <c r="J62" s="33"/>
      <c r="K62" s="500" t="s">
        <v>140</v>
      </c>
      <c r="L62" s="500" t="s">
        <v>139</v>
      </c>
      <c r="M62" s="500" t="s">
        <v>139</v>
      </c>
      <c r="N62" s="441"/>
      <c r="O62" s="6"/>
      <c r="P62" s="397">
        <f>SUM(P63:P69)</f>
        <v>0</v>
      </c>
      <c r="Q62" s="33"/>
      <c r="R62" s="385" t="s">
        <v>140</v>
      </c>
      <c r="S62" s="385" t="s">
        <v>139</v>
      </c>
      <c r="T62" s="385" t="s">
        <v>139</v>
      </c>
      <c r="U62" s="6"/>
      <c r="V62" s="6"/>
      <c r="W62" s="397">
        <f>SUM(W63:W69)</f>
        <v>0</v>
      </c>
      <c r="X62" s="5"/>
      <c r="Y62" s="385" t="s">
        <v>140</v>
      </c>
      <c r="Z62" s="385" t="s">
        <v>139</v>
      </c>
      <c r="AA62" s="385" t="s">
        <v>139</v>
      </c>
      <c r="AB62" s="6"/>
      <c r="AC62" s="6"/>
      <c r="AD62" s="397">
        <f>SUM(AD63:AD69)</f>
        <v>0</v>
      </c>
      <c r="AE62" s="33"/>
      <c r="AF62" s="385" t="s">
        <v>140</v>
      </c>
      <c r="AG62" s="385" t="s">
        <v>139</v>
      </c>
      <c r="AH62" s="385" t="s">
        <v>139</v>
      </c>
      <c r="AI62" s="6"/>
      <c r="AJ62" s="6"/>
      <c r="AK62" s="397">
        <f>SUM(AK63:AK69)</f>
        <v>0</v>
      </c>
      <c r="AL62" s="33"/>
      <c r="AM62" s="315">
        <f t="shared" si="26"/>
        <v>0</v>
      </c>
    </row>
    <row r="63" spans="2:39" s="389" customFormat="1" x14ac:dyDescent="0.25">
      <c r="B63" s="383"/>
      <c r="C63" s="101" t="s">
        <v>208</v>
      </c>
      <c r="D63" s="384"/>
      <c r="E63" s="390"/>
      <c r="F63" s="395">
        <v>0</v>
      </c>
      <c r="G63" s="386"/>
      <c r="H63" s="386"/>
      <c r="I63" s="396">
        <f>ROUND(E63*F63, 0)</f>
        <v>0</v>
      </c>
      <c r="J63" s="387"/>
      <c r="K63" s="499"/>
      <c r="L63" s="450"/>
      <c r="M63" s="395">
        <v>0</v>
      </c>
      <c r="N63" s="451"/>
      <c r="O63" s="386"/>
      <c r="P63" s="396">
        <f t="shared" ref="P63:P69" si="27">ROUND(K63*M63, 0)</f>
        <v>0</v>
      </c>
      <c r="Q63" s="387"/>
      <c r="R63" s="499"/>
      <c r="S63" s="390"/>
      <c r="T63" s="395">
        <v>0</v>
      </c>
      <c r="U63" s="386"/>
      <c r="V63" s="386"/>
      <c r="W63" s="396">
        <f>ROUND(R63*T63, 0)</f>
        <v>0</v>
      </c>
      <c r="X63" s="384"/>
      <c r="Y63" s="390"/>
      <c r="Z63" s="390"/>
      <c r="AA63" s="395">
        <v>0</v>
      </c>
      <c r="AB63" s="386"/>
      <c r="AC63" s="386"/>
      <c r="AD63" s="396">
        <f>ROUND(Y63*AA63, 0)</f>
        <v>0</v>
      </c>
      <c r="AE63" s="387"/>
      <c r="AF63" s="390"/>
      <c r="AG63" s="390"/>
      <c r="AH63" s="395">
        <v>0</v>
      </c>
      <c r="AI63" s="386"/>
      <c r="AJ63" s="386"/>
      <c r="AK63" s="396">
        <f>ROUND(AF63*AH63, 0)</f>
        <v>0</v>
      </c>
      <c r="AL63" s="387"/>
      <c r="AM63" s="388">
        <f t="shared" si="26"/>
        <v>0</v>
      </c>
    </row>
    <row r="64" spans="2:39" s="389" customFormat="1" x14ac:dyDescent="0.25">
      <c r="B64" s="383"/>
      <c r="C64" s="101" t="s">
        <v>212</v>
      </c>
      <c r="D64" s="384"/>
      <c r="E64" s="390"/>
      <c r="F64" s="395">
        <v>0</v>
      </c>
      <c r="G64" s="386"/>
      <c r="H64" s="386"/>
      <c r="I64" s="396">
        <f t="shared" ref="I64:I69" si="28">ROUND(E64*F64, 0)</f>
        <v>0</v>
      </c>
      <c r="J64" s="387"/>
      <c r="K64" s="499"/>
      <c r="L64" s="450"/>
      <c r="M64" s="395">
        <v>0</v>
      </c>
      <c r="N64" s="451"/>
      <c r="O64" s="386"/>
      <c r="P64" s="396">
        <f t="shared" si="27"/>
        <v>0</v>
      </c>
      <c r="Q64" s="387"/>
      <c r="R64" s="499"/>
      <c r="S64" s="390"/>
      <c r="T64" s="395">
        <v>0</v>
      </c>
      <c r="U64" s="386"/>
      <c r="V64" s="386"/>
      <c r="W64" s="396">
        <f t="shared" ref="W64:W69" si="29">ROUND(R64*T64, 0)</f>
        <v>0</v>
      </c>
      <c r="X64" s="384"/>
      <c r="Y64" s="390"/>
      <c r="Z64" s="390"/>
      <c r="AA64" s="395">
        <v>0</v>
      </c>
      <c r="AB64" s="386"/>
      <c r="AC64" s="386"/>
      <c r="AD64" s="396">
        <f t="shared" ref="AD64:AD69" si="30">ROUND(Y64*AA64, 0)</f>
        <v>0</v>
      </c>
      <c r="AE64" s="387"/>
      <c r="AF64" s="390"/>
      <c r="AG64" s="390"/>
      <c r="AH64" s="395">
        <v>0</v>
      </c>
      <c r="AI64" s="386"/>
      <c r="AJ64" s="386"/>
      <c r="AK64" s="396">
        <f t="shared" ref="AK64:AK69" si="31">ROUND(AF64*AH64, 0)</f>
        <v>0</v>
      </c>
      <c r="AL64" s="387"/>
      <c r="AM64" s="388">
        <f t="shared" si="26"/>
        <v>0</v>
      </c>
    </row>
    <row r="65" spans="2:39" s="389" customFormat="1" x14ac:dyDescent="0.25">
      <c r="B65" s="383"/>
      <c r="C65" s="101" t="s">
        <v>213</v>
      </c>
      <c r="D65" s="384"/>
      <c r="E65" s="390"/>
      <c r="F65" s="395">
        <v>0</v>
      </c>
      <c r="G65" s="386"/>
      <c r="H65" s="386"/>
      <c r="I65" s="396">
        <f t="shared" si="28"/>
        <v>0</v>
      </c>
      <c r="J65" s="387"/>
      <c r="K65" s="499"/>
      <c r="L65" s="450"/>
      <c r="M65" s="395">
        <v>0</v>
      </c>
      <c r="N65" s="451"/>
      <c r="O65" s="386"/>
      <c r="P65" s="396">
        <f t="shared" si="27"/>
        <v>0</v>
      </c>
      <c r="Q65" s="387"/>
      <c r="R65" s="499"/>
      <c r="S65" s="390"/>
      <c r="T65" s="395">
        <v>0</v>
      </c>
      <c r="U65" s="386"/>
      <c r="V65" s="386"/>
      <c r="W65" s="396">
        <f t="shared" si="29"/>
        <v>0</v>
      </c>
      <c r="X65" s="384"/>
      <c r="Y65" s="390"/>
      <c r="Z65" s="390"/>
      <c r="AA65" s="395">
        <v>0</v>
      </c>
      <c r="AB65" s="386"/>
      <c r="AC65" s="386"/>
      <c r="AD65" s="396">
        <f t="shared" si="30"/>
        <v>0</v>
      </c>
      <c r="AE65" s="387"/>
      <c r="AF65" s="390"/>
      <c r="AG65" s="390"/>
      <c r="AH65" s="395">
        <v>0</v>
      </c>
      <c r="AI65" s="386"/>
      <c r="AJ65" s="386"/>
      <c r="AK65" s="396">
        <f t="shared" si="31"/>
        <v>0</v>
      </c>
      <c r="AL65" s="387"/>
      <c r="AM65" s="388">
        <f t="shared" si="26"/>
        <v>0</v>
      </c>
    </row>
    <row r="66" spans="2:39" s="389" customFormat="1" x14ac:dyDescent="0.25">
      <c r="B66" s="383"/>
      <c r="C66" s="101" t="s">
        <v>210</v>
      </c>
      <c r="D66" s="384"/>
      <c r="E66" s="390"/>
      <c r="F66" s="395">
        <v>0</v>
      </c>
      <c r="G66" s="386"/>
      <c r="H66" s="386"/>
      <c r="I66" s="396">
        <f t="shared" si="28"/>
        <v>0</v>
      </c>
      <c r="J66" s="387"/>
      <c r="K66" s="499"/>
      <c r="L66" s="450"/>
      <c r="M66" s="395">
        <v>0</v>
      </c>
      <c r="N66" s="451"/>
      <c r="O66" s="386"/>
      <c r="P66" s="396">
        <f t="shared" si="27"/>
        <v>0</v>
      </c>
      <c r="Q66" s="387"/>
      <c r="R66" s="499"/>
      <c r="S66" s="390"/>
      <c r="T66" s="395">
        <v>0</v>
      </c>
      <c r="U66" s="386"/>
      <c r="V66" s="386"/>
      <c r="W66" s="396">
        <f t="shared" si="29"/>
        <v>0</v>
      </c>
      <c r="X66" s="384"/>
      <c r="Y66" s="390"/>
      <c r="Z66" s="390"/>
      <c r="AA66" s="395">
        <v>0</v>
      </c>
      <c r="AB66" s="386"/>
      <c r="AC66" s="386"/>
      <c r="AD66" s="396">
        <f t="shared" si="30"/>
        <v>0</v>
      </c>
      <c r="AE66" s="387"/>
      <c r="AF66" s="390"/>
      <c r="AG66" s="390"/>
      <c r="AH66" s="395">
        <v>0</v>
      </c>
      <c r="AI66" s="386"/>
      <c r="AJ66" s="386"/>
      <c r="AK66" s="396">
        <f t="shared" si="31"/>
        <v>0</v>
      </c>
      <c r="AL66" s="387"/>
      <c r="AM66" s="388">
        <f t="shared" si="26"/>
        <v>0</v>
      </c>
    </row>
    <row r="67" spans="2:39" s="389" customFormat="1" x14ac:dyDescent="0.25">
      <c r="B67" s="383"/>
      <c r="C67" s="101" t="s">
        <v>209</v>
      </c>
      <c r="D67" s="384"/>
      <c r="E67" s="390"/>
      <c r="F67" s="395">
        <v>0</v>
      </c>
      <c r="G67" s="386"/>
      <c r="H67" s="386"/>
      <c r="I67" s="396">
        <f t="shared" si="28"/>
        <v>0</v>
      </c>
      <c r="J67" s="387"/>
      <c r="K67" s="499"/>
      <c r="L67" s="450"/>
      <c r="M67" s="395">
        <v>0</v>
      </c>
      <c r="N67" s="451"/>
      <c r="O67" s="386"/>
      <c r="P67" s="396">
        <f t="shared" si="27"/>
        <v>0</v>
      </c>
      <c r="Q67" s="387"/>
      <c r="R67" s="499"/>
      <c r="S67" s="390"/>
      <c r="T67" s="395">
        <v>0</v>
      </c>
      <c r="U67" s="386"/>
      <c r="V67" s="386"/>
      <c r="W67" s="396">
        <f t="shared" si="29"/>
        <v>0</v>
      </c>
      <c r="X67" s="384"/>
      <c r="Y67" s="390"/>
      <c r="Z67" s="390"/>
      <c r="AA67" s="395">
        <v>0</v>
      </c>
      <c r="AB67" s="386"/>
      <c r="AC67" s="386"/>
      <c r="AD67" s="396">
        <f t="shared" si="30"/>
        <v>0</v>
      </c>
      <c r="AE67" s="387"/>
      <c r="AF67" s="390"/>
      <c r="AG67" s="390"/>
      <c r="AH67" s="395">
        <v>0</v>
      </c>
      <c r="AI67" s="386"/>
      <c r="AJ67" s="386"/>
      <c r="AK67" s="396">
        <f t="shared" si="31"/>
        <v>0</v>
      </c>
      <c r="AL67" s="387"/>
      <c r="AM67" s="388">
        <f t="shared" si="26"/>
        <v>0</v>
      </c>
    </row>
    <row r="68" spans="2:39" s="389" customFormat="1" x14ac:dyDescent="0.25">
      <c r="B68" s="383"/>
      <c r="C68" s="101" t="s">
        <v>211</v>
      </c>
      <c r="D68" s="384"/>
      <c r="E68" s="390"/>
      <c r="F68" s="395">
        <v>0</v>
      </c>
      <c r="G68" s="386"/>
      <c r="H68" s="386"/>
      <c r="I68" s="396">
        <f t="shared" si="28"/>
        <v>0</v>
      </c>
      <c r="J68" s="387"/>
      <c r="K68" s="499"/>
      <c r="L68" s="450"/>
      <c r="M68" s="395">
        <v>0</v>
      </c>
      <c r="N68" s="451"/>
      <c r="O68" s="386"/>
      <c r="P68" s="396">
        <f t="shared" si="27"/>
        <v>0</v>
      </c>
      <c r="Q68" s="387"/>
      <c r="R68" s="499"/>
      <c r="S68" s="390"/>
      <c r="T68" s="395">
        <v>0</v>
      </c>
      <c r="U68" s="386"/>
      <c r="V68" s="386"/>
      <c r="W68" s="396">
        <f t="shared" si="29"/>
        <v>0</v>
      </c>
      <c r="X68" s="384"/>
      <c r="Y68" s="390"/>
      <c r="Z68" s="390"/>
      <c r="AA68" s="395">
        <v>0</v>
      </c>
      <c r="AB68" s="386"/>
      <c r="AC68" s="386"/>
      <c r="AD68" s="396">
        <f t="shared" si="30"/>
        <v>0</v>
      </c>
      <c r="AE68" s="387"/>
      <c r="AF68" s="390"/>
      <c r="AG68" s="390"/>
      <c r="AH68" s="395">
        <v>0</v>
      </c>
      <c r="AI68" s="386"/>
      <c r="AJ68" s="386"/>
      <c r="AK68" s="396">
        <f t="shared" si="31"/>
        <v>0</v>
      </c>
      <c r="AL68" s="387"/>
      <c r="AM68" s="388">
        <f t="shared" si="26"/>
        <v>0</v>
      </c>
    </row>
    <row r="69" spans="2:39" s="389" customFormat="1" x14ac:dyDescent="0.25">
      <c r="B69" s="383"/>
      <c r="C69" s="101" t="s">
        <v>214</v>
      </c>
      <c r="D69" s="384"/>
      <c r="E69" s="390"/>
      <c r="F69" s="395">
        <v>0</v>
      </c>
      <c r="G69" s="386"/>
      <c r="H69" s="386"/>
      <c r="I69" s="396">
        <f t="shared" si="28"/>
        <v>0</v>
      </c>
      <c r="J69" s="387"/>
      <c r="K69" s="499"/>
      <c r="L69" s="450"/>
      <c r="M69" s="395">
        <v>0</v>
      </c>
      <c r="N69" s="451"/>
      <c r="O69" s="386"/>
      <c r="P69" s="396">
        <f t="shared" si="27"/>
        <v>0</v>
      </c>
      <c r="Q69" s="387"/>
      <c r="R69" s="499"/>
      <c r="S69" s="390"/>
      <c r="T69" s="395">
        <v>0</v>
      </c>
      <c r="U69" s="386"/>
      <c r="V69" s="386"/>
      <c r="W69" s="396">
        <f t="shared" si="29"/>
        <v>0</v>
      </c>
      <c r="X69" s="384"/>
      <c r="Y69" s="390"/>
      <c r="Z69" s="390"/>
      <c r="AA69" s="395">
        <v>0</v>
      </c>
      <c r="AB69" s="386"/>
      <c r="AC69" s="386"/>
      <c r="AD69" s="396">
        <f t="shared" si="30"/>
        <v>0</v>
      </c>
      <c r="AE69" s="387"/>
      <c r="AF69" s="390"/>
      <c r="AG69" s="390"/>
      <c r="AH69" s="395">
        <v>0</v>
      </c>
      <c r="AI69" s="386"/>
      <c r="AJ69" s="386"/>
      <c r="AK69" s="396">
        <f t="shared" si="31"/>
        <v>0</v>
      </c>
      <c r="AL69" s="387"/>
      <c r="AM69" s="388">
        <f t="shared" si="26"/>
        <v>0</v>
      </c>
    </row>
    <row r="70" spans="2:39" x14ac:dyDescent="0.25">
      <c r="B70" s="514" t="s">
        <v>61</v>
      </c>
      <c r="C70" s="515"/>
      <c r="D70" s="5"/>
      <c r="E70" s="5"/>
      <c r="F70" s="5"/>
      <c r="G70" s="6"/>
      <c r="H70" s="6"/>
      <c r="I70" s="102">
        <f>SUM(I71:I76)</f>
        <v>0</v>
      </c>
      <c r="J70" s="33"/>
      <c r="K70" s="446"/>
      <c r="L70" s="442"/>
      <c r="M70" s="442"/>
      <c r="N70" s="441"/>
      <c r="O70" s="6"/>
      <c r="P70" s="102">
        <f>SUM(P71:P76)</f>
        <v>0</v>
      </c>
      <c r="Q70" s="33"/>
      <c r="R70" s="33"/>
      <c r="S70" s="33"/>
      <c r="T70" s="33"/>
      <c r="U70" s="6"/>
      <c r="V70" s="6"/>
      <c r="W70" s="102">
        <f>SUM(W71:W76)</f>
        <v>0</v>
      </c>
      <c r="X70" s="5"/>
      <c r="Y70" s="33"/>
      <c r="Z70" s="33"/>
      <c r="AA70" s="33"/>
      <c r="AB70" s="6"/>
      <c r="AC70" s="6"/>
      <c r="AD70" s="102">
        <f>SUM(AD71:AD76)</f>
        <v>0</v>
      </c>
      <c r="AE70" s="33"/>
      <c r="AF70" s="33"/>
      <c r="AG70" s="33"/>
      <c r="AH70" s="33"/>
      <c r="AI70" s="6"/>
      <c r="AJ70" s="6"/>
      <c r="AK70" s="102">
        <f>SUM(AK71:AK76)</f>
        <v>0</v>
      </c>
      <c r="AL70" s="33"/>
      <c r="AM70" s="315">
        <f t="shared" si="26"/>
        <v>0</v>
      </c>
    </row>
    <row r="71" spans="2:39" x14ac:dyDescent="0.25">
      <c r="B71" s="318"/>
      <c r="C71" s="141" t="s">
        <v>93</v>
      </c>
      <c r="D71" s="5"/>
      <c r="E71" s="5"/>
      <c r="F71" s="5"/>
      <c r="G71" s="6"/>
      <c r="H71" s="6"/>
      <c r="I71" s="36">
        <v>0</v>
      </c>
      <c r="J71" s="33"/>
      <c r="K71" s="446"/>
      <c r="L71" s="442"/>
      <c r="M71" s="442"/>
      <c r="N71" s="441"/>
      <c r="O71" s="6"/>
      <c r="P71" s="36">
        <v>0</v>
      </c>
      <c r="Q71" s="33"/>
      <c r="R71" s="33"/>
      <c r="S71" s="33"/>
      <c r="T71" s="33"/>
      <c r="U71" s="6"/>
      <c r="V71" s="6"/>
      <c r="W71" s="36">
        <v>0</v>
      </c>
      <c r="X71" s="5"/>
      <c r="Y71" s="33"/>
      <c r="Z71" s="33"/>
      <c r="AA71" s="33"/>
      <c r="AB71" s="6"/>
      <c r="AC71" s="6"/>
      <c r="AD71" s="36">
        <v>0</v>
      </c>
      <c r="AE71" s="33"/>
      <c r="AF71" s="33"/>
      <c r="AG71" s="33"/>
      <c r="AH71" s="33"/>
      <c r="AI71" s="6"/>
      <c r="AJ71" s="6"/>
      <c r="AK71" s="36">
        <v>0</v>
      </c>
      <c r="AL71" s="33"/>
      <c r="AM71" s="315">
        <f t="shared" si="26"/>
        <v>0</v>
      </c>
    </row>
    <row r="72" spans="2:39" x14ac:dyDescent="0.25">
      <c r="B72" s="318"/>
      <c r="C72" s="101" t="s">
        <v>62</v>
      </c>
      <c r="D72" s="5"/>
      <c r="E72" s="5"/>
      <c r="F72" s="5"/>
      <c r="G72" s="6"/>
      <c r="H72" s="6"/>
      <c r="I72" s="36">
        <v>0</v>
      </c>
      <c r="J72" s="33"/>
      <c r="K72" s="446"/>
      <c r="L72" s="442"/>
      <c r="M72" s="442"/>
      <c r="N72" s="441"/>
      <c r="O72" s="6"/>
      <c r="P72" s="36">
        <v>0</v>
      </c>
      <c r="Q72" s="33"/>
      <c r="R72" s="33"/>
      <c r="S72" s="33"/>
      <c r="T72" s="33"/>
      <c r="U72" s="6"/>
      <c r="V72" s="6"/>
      <c r="W72" s="36">
        <v>0</v>
      </c>
      <c r="X72" s="5"/>
      <c r="Y72" s="33"/>
      <c r="Z72" s="33"/>
      <c r="AA72" s="33"/>
      <c r="AB72" s="6"/>
      <c r="AC72" s="6"/>
      <c r="AD72" s="36">
        <v>0</v>
      </c>
      <c r="AE72" s="33"/>
      <c r="AF72" s="33"/>
      <c r="AG72" s="33"/>
      <c r="AH72" s="33"/>
      <c r="AI72" s="6"/>
      <c r="AJ72" s="6"/>
      <c r="AK72" s="36">
        <v>0</v>
      </c>
      <c r="AL72" s="33"/>
      <c r="AM72" s="315">
        <f t="shared" si="26"/>
        <v>0</v>
      </c>
    </row>
    <row r="73" spans="2:39" x14ac:dyDescent="0.25">
      <c r="B73" s="318"/>
      <c r="C73" s="101" t="s">
        <v>91</v>
      </c>
      <c r="D73" s="5"/>
      <c r="E73" s="5"/>
      <c r="F73" s="5"/>
      <c r="G73" s="6"/>
      <c r="H73" s="6"/>
      <c r="I73" s="36">
        <v>0</v>
      </c>
      <c r="J73" s="33"/>
      <c r="K73" s="446"/>
      <c r="L73" s="442"/>
      <c r="M73" s="442"/>
      <c r="N73" s="441"/>
      <c r="O73" s="6"/>
      <c r="P73" s="36">
        <v>0</v>
      </c>
      <c r="Q73" s="33"/>
      <c r="R73" s="33"/>
      <c r="S73" s="33"/>
      <c r="T73" s="33"/>
      <c r="U73" s="6"/>
      <c r="V73" s="6"/>
      <c r="W73" s="36">
        <v>0</v>
      </c>
      <c r="X73" s="5"/>
      <c r="Y73" s="33"/>
      <c r="Z73" s="33"/>
      <c r="AA73" s="33"/>
      <c r="AB73" s="6"/>
      <c r="AC73" s="6"/>
      <c r="AD73" s="36">
        <v>0</v>
      </c>
      <c r="AE73" s="33"/>
      <c r="AF73" s="33"/>
      <c r="AG73" s="33"/>
      <c r="AH73" s="33"/>
      <c r="AI73" s="6"/>
      <c r="AJ73" s="6"/>
      <c r="AK73" s="36">
        <v>0</v>
      </c>
      <c r="AL73" s="33"/>
      <c r="AM73" s="315">
        <f t="shared" si="26"/>
        <v>0</v>
      </c>
    </row>
    <row r="74" spans="2:39" x14ac:dyDescent="0.25">
      <c r="B74" s="318"/>
      <c r="C74" s="101" t="s">
        <v>63</v>
      </c>
      <c r="D74" s="5"/>
      <c r="E74" s="5"/>
      <c r="F74" s="5"/>
      <c r="G74" s="6"/>
      <c r="H74" s="6"/>
      <c r="I74" s="36">
        <v>0</v>
      </c>
      <c r="J74" s="33"/>
      <c r="K74" s="446"/>
      <c r="L74" s="442"/>
      <c r="M74" s="442"/>
      <c r="N74" s="441"/>
      <c r="O74" s="6"/>
      <c r="P74" s="36">
        <v>0</v>
      </c>
      <c r="Q74" s="33"/>
      <c r="R74" s="33"/>
      <c r="S74" s="33"/>
      <c r="T74" s="33"/>
      <c r="U74" s="6"/>
      <c r="V74" s="6"/>
      <c r="W74" s="36">
        <v>0</v>
      </c>
      <c r="X74" s="5"/>
      <c r="Y74" s="33"/>
      <c r="Z74" s="33"/>
      <c r="AA74" s="33"/>
      <c r="AB74" s="6"/>
      <c r="AC74" s="6"/>
      <c r="AD74" s="36">
        <v>0</v>
      </c>
      <c r="AE74" s="33"/>
      <c r="AF74" s="33"/>
      <c r="AG74" s="33"/>
      <c r="AH74" s="33"/>
      <c r="AI74" s="6"/>
      <c r="AJ74" s="6"/>
      <c r="AK74" s="36">
        <v>0</v>
      </c>
      <c r="AL74" s="33"/>
      <c r="AM74" s="315">
        <f t="shared" si="26"/>
        <v>0</v>
      </c>
    </row>
    <row r="75" spans="2:39" x14ac:dyDescent="0.25">
      <c r="B75" s="318"/>
      <c r="C75" s="101" t="s">
        <v>148</v>
      </c>
      <c r="D75" s="5"/>
      <c r="E75" s="5"/>
      <c r="F75" s="5"/>
      <c r="G75" s="6"/>
      <c r="H75" s="6"/>
      <c r="I75" s="36">
        <v>0</v>
      </c>
      <c r="J75" s="33"/>
      <c r="K75" s="446"/>
      <c r="L75" s="442"/>
      <c r="M75" s="442"/>
      <c r="N75" s="441"/>
      <c r="O75" s="6"/>
      <c r="P75" s="36">
        <v>0</v>
      </c>
      <c r="Q75" s="33"/>
      <c r="R75" s="33"/>
      <c r="S75" s="33"/>
      <c r="T75" s="33"/>
      <c r="U75" s="6"/>
      <c r="V75" s="6"/>
      <c r="W75" s="36">
        <v>0</v>
      </c>
      <c r="X75" s="5"/>
      <c r="Y75" s="33"/>
      <c r="Z75" s="33"/>
      <c r="AA75" s="33"/>
      <c r="AB75" s="6"/>
      <c r="AC75" s="6"/>
      <c r="AD75" s="36">
        <v>0</v>
      </c>
      <c r="AE75" s="33"/>
      <c r="AF75" s="33"/>
      <c r="AG75" s="33"/>
      <c r="AH75" s="33"/>
      <c r="AI75" s="6"/>
      <c r="AJ75" s="6"/>
      <c r="AK75" s="36">
        <v>0</v>
      </c>
      <c r="AL75" s="33"/>
      <c r="AM75" s="315">
        <f t="shared" si="26"/>
        <v>0</v>
      </c>
    </row>
    <row r="76" spans="2:39" x14ac:dyDescent="0.25">
      <c r="B76" s="318"/>
      <c r="C76" s="101" t="s">
        <v>64</v>
      </c>
      <c r="D76" s="5"/>
      <c r="E76" s="5"/>
      <c r="F76" s="5"/>
      <c r="G76" s="6"/>
      <c r="H76" s="6"/>
      <c r="I76" s="36">
        <v>0</v>
      </c>
      <c r="J76" s="33"/>
      <c r="K76" s="446"/>
      <c r="L76" s="442"/>
      <c r="M76" s="442"/>
      <c r="N76" s="441"/>
      <c r="O76" s="6"/>
      <c r="P76" s="36">
        <v>0</v>
      </c>
      <c r="Q76" s="33"/>
      <c r="R76" s="33"/>
      <c r="S76" s="33"/>
      <c r="T76" s="33"/>
      <c r="U76" s="6"/>
      <c r="V76" s="6"/>
      <c r="W76" s="36">
        <v>0</v>
      </c>
      <c r="X76" s="5"/>
      <c r="Y76" s="33"/>
      <c r="Z76" s="33"/>
      <c r="AA76" s="33"/>
      <c r="AB76" s="6"/>
      <c r="AC76" s="6"/>
      <c r="AD76" s="36">
        <v>0</v>
      </c>
      <c r="AE76" s="33"/>
      <c r="AF76" s="33"/>
      <c r="AG76" s="33"/>
      <c r="AH76" s="33"/>
      <c r="AI76" s="6"/>
      <c r="AJ76" s="6"/>
      <c r="AK76" s="36">
        <v>0</v>
      </c>
      <c r="AL76" s="33"/>
      <c r="AM76" s="315">
        <f t="shared" si="26"/>
        <v>0</v>
      </c>
    </row>
    <row r="77" spans="2:39" x14ac:dyDescent="0.25">
      <c r="B77" s="514" t="s">
        <v>92</v>
      </c>
      <c r="C77" s="515"/>
      <c r="D77" s="5"/>
      <c r="E77" s="5"/>
      <c r="F77" s="5"/>
      <c r="G77" s="6"/>
      <c r="H77" s="6"/>
      <c r="I77" s="102">
        <f>SUM(I78:I82)</f>
        <v>0</v>
      </c>
      <c r="J77" s="33"/>
      <c r="K77" s="446"/>
      <c r="L77" s="442"/>
      <c r="M77" s="442"/>
      <c r="N77" s="441"/>
      <c r="O77" s="6"/>
      <c r="P77" s="102">
        <f>SUM(P78:P82)</f>
        <v>0</v>
      </c>
      <c r="Q77" s="33"/>
      <c r="R77" s="33"/>
      <c r="S77" s="33"/>
      <c r="T77" s="33"/>
      <c r="U77" s="6"/>
      <c r="V77" s="6"/>
      <c r="W77" s="102">
        <f>SUM(W78:W82)</f>
        <v>0</v>
      </c>
      <c r="X77" s="5"/>
      <c r="Y77" s="33"/>
      <c r="Z77" s="33"/>
      <c r="AA77" s="33"/>
      <c r="AB77" s="6"/>
      <c r="AC77" s="6"/>
      <c r="AD77" s="102">
        <f>SUM(AD78:AD82)</f>
        <v>0</v>
      </c>
      <c r="AE77" s="33"/>
      <c r="AF77" s="33"/>
      <c r="AG77" s="33"/>
      <c r="AH77" s="33"/>
      <c r="AI77" s="6"/>
      <c r="AJ77" s="6"/>
      <c r="AK77" s="102">
        <f>SUM(AK78:AK82)</f>
        <v>0</v>
      </c>
      <c r="AL77" s="33"/>
      <c r="AM77" s="315">
        <f t="shared" si="26"/>
        <v>0</v>
      </c>
    </row>
    <row r="78" spans="2:39" x14ac:dyDescent="0.25">
      <c r="B78" s="319"/>
      <c r="C78" s="101" t="s">
        <v>202</v>
      </c>
      <c r="D78" s="5"/>
      <c r="E78" s="5"/>
      <c r="F78" s="5"/>
      <c r="G78" s="6"/>
      <c r="H78" s="6"/>
      <c r="I78" s="36">
        <v>0</v>
      </c>
      <c r="J78" s="33"/>
      <c r="K78" s="446"/>
      <c r="L78" s="442"/>
      <c r="M78" s="442"/>
      <c r="N78" s="441"/>
      <c r="O78" s="6"/>
      <c r="P78" s="36">
        <v>0</v>
      </c>
      <c r="Q78" s="33"/>
      <c r="R78" s="33"/>
      <c r="S78" s="33"/>
      <c r="T78" s="33"/>
      <c r="U78" s="6"/>
      <c r="V78" s="6"/>
      <c r="W78" s="36">
        <v>0</v>
      </c>
      <c r="X78" s="5"/>
      <c r="Y78" s="33"/>
      <c r="Z78" s="33"/>
      <c r="AA78" s="33"/>
      <c r="AB78" s="6"/>
      <c r="AC78" s="6"/>
      <c r="AD78" s="36">
        <v>0</v>
      </c>
      <c r="AE78" s="33"/>
      <c r="AF78" s="33"/>
      <c r="AG78" s="33"/>
      <c r="AH78" s="33"/>
      <c r="AI78" s="6"/>
      <c r="AJ78" s="6"/>
      <c r="AK78" s="36">
        <v>0</v>
      </c>
      <c r="AL78" s="33"/>
      <c r="AM78" s="315">
        <f t="shared" si="26"/>
        <v>0</v>
      </c>
    </row>
    <row r="79" spans="2:39" x14ac:dyDescent="0.25">
      <c r="B79" s="319"/>
      <c r="C79" s="101" t="s">
        <v>203</v>
      </c>
      <c r="D79" s="5"/>
      <c r="E79" s="5"/>
      <c r="F79" s="5"/>
      <c r="G79" s="6"/>
      <c r="H79" s="6"/>
      <c r="I79" s="36">
        <v>0</v>
      </c>
      <c r="J79" s="33"/>
      <c r="K79" s="446"/>
      <c r="L79" s="442"/>
      <c r="M79" s="442"/>
      <c r="N79" s="441"/>
      <c r="O79" s="6"/>
      <c r="P79" s="36">
        <v>0</v>
      </c>
      <c r="Q79" s="33"/>
      <c r="R79" s="33"/>
      <c r="S79" s="33"/>
      <c r="T79" s="33"/>
      <c r="U79" s="6"/>
      <c r="V79" s="6"/>
      <c r="W79" s="36">
        <v>0</v>
      </c>
      <c r="X79" s="5"/>
      <c r="Y79" s="33"/>
      <c r="Z79" s="33"/>
      <c r="AA79" s="33"/>
      <c r="AB79" s="6"/>
      <c r="AC79" s="6"/>
      <c r="AD79" s="36">
        <v>0</v>
      </c>
      <c r="AE79" s="33"/>
      <c r="AF79" s="33"/>
      <c r="AG79" s="33"/>
      <c r="AH79" s="33"/>
      <c r="AI79" s="6"/>
      <c r="AJ79" s="6"/>
      <c r="AK79" s="36">
        <v>0</v>
      </c>
      <c r="AL79" s="33"/>
      <c r="AM79" s="315">
        <f t="shared" si="26"/>
        <v>0</v>
      </c>
    </row>
    <row r="80" spans="2:39" x14ac:dyDescent="0.25">
      <c r="B80" s="319"/>
      <c r="C80" s="101" t="s">
        <v>204</v>
      </c>
      <c r="D80" s="5"/>
      <c r="E80" s="5"/>
      <c r="F80" s="5"/>
      <c r="G80" s="6"/>
      <c r="H80" s="6"/>
      <c r="I80" s="36">
        <v>0</v>
      </c>
      <c r="J80" s="33"/>
      <c r="K80" s="446"/>
      <c r="L80" s="442"/>
      <c r="M80" s="442"/>
      <c r="N80" s="441"/>
      <c r="O80" s="6"/>
      <c r="P80" s="36">
        <v>0</v>
      </c>
      <c r="Q80" s="33"/>
      <c r="R80" s="33"/>
      <c r="S80" s="33"/>
      <c r="T80" s="33"/>
      <c r="U80" s="6"/>
      <c r="V80" s="6"/>
      <c r="W80" s="36">
        <v>0</v>
      </c>
      <c r="X80" s="5"/>
      <c r="Y80" s="33"/>
      <c r="Z80" s="33"/>
      <c r="AA80" s="33"/>
      <c r="AB80" s="6"/>
      <c r="AC80" s="6"/>
      <c r="AD80" s="36">
        <v>0</v>
      </c>
      <c r="AE80" s="33"/>
      <c r="AF80" s="33"/>
      <c r="AG80" s="33"/>
      <c r="AH80" s="33"/>
      <c r="AI80" s="6"/>
      <c r="AJ80" s="6"/>
      <c r="AK80" s="36">
        <v>0</v>
      </c>
      <c r="AL80" s="33"/>
      <c r="AM80" s="315">
        <f t="shared" si="26"/>
        <v>0</v>
      </c>
    </row>
    <row r="81" spans="2:39" x14ac:dyDescent="0.25">
      <c r="B81" s="319"/>
      <c r="C81" s="101" t="s">
        <v>205</v>
      </c>
      <c r="D81" s="5"/>
      <c r="E81" s="5"/>
      <c r="F81" s="5"/>
      <c r="G81" s="6"/>
      <c r="H81" s="6"/>
      <c r="I81" s="36">
        <v>0</v>
      </c>
      <c r="J81" s="33"/>
      <c r="K81" s="446"/>
      <c r="L81" s="442"/>
      <c r="M81" s="442"/>
      <c r="N81" s="441"/>
      <c r="O81" s="6"/>
      <c r="P81" s="36">
        <v>0</v>
      </c>
      <c r="Q81" s="33"/>
      <c r="R81" s="33"/>
      <c r="S81" s="33"/>
      <c r="T81" s="33"/>
      <c r="U81" s="6"/>
      <c r="V81" s="6"/>
      <c r="W81" s="36">
        <v>0</v>
      </c>
      <c r="X81" s="5"/>
      <c r="Y81" s="33"/>
      <c r="Z81" s="33"/>
      <c r="AA81" s="33"/>
      <c r="AB81" s="6"/>
      <c r="AC81" s="6"/>
      <c r="AD81" s="36">
        <v>0</v>
      </c>
      <c r="AE81" s="33"/>
      <c r="AF81" s="33"/>
      <c r="AG81" s="33"/>
      <c r="AH81" s="33"/>
      <c r="AI81" s="6"/>
      <c r="AJ81" s="6"/>
      <c r="AK81" s="36">
        <v>0</v>
      </c>
      <c r="AL81" s="33"/>
      <c r="AM81" s="315">
        <f t="shared" si="26"/>
        <v>0</v>
      </c>
    </row>
    <row r="82" spans="2:39" x14ac:dyDescent="0.25">
      <c r="B82" s="318"/>
      <c r="C82" s="101" t="s">
        <v>206</v>
      </c>
      <c r="D82" s="5"/>
      <c r="E82" s="5"/>
      <c r="F82" s="5"/>
      <c r="G82" s="6"/>
      <c r="H82" s="6"/>
      <c r="I82" s="36">
        <v>0</v>
      </c>
      <c r="J82" s="33"/>
      <c r="K82" s="446"/>
      <c r="L82" s="442"/>
      <c r="M82" s="442"/>
      <c r="N82" s="441"/>
      <c r="O82" s="6"/>
      <c r="P82" s="36">
        <v>0</v>
      </c>
      <c r="Q82" s="33"/>
      <c r="R82" s="33"/>
      <c r="S82" s="33"/>
      <c r="T82" s="33"/>
      <c r="U82" s="6"/>
      <c r="V82" s="6"/>
      <c r="W82" s="36">
        <v>0</v>
      </c>
      <c r="X82" s="5"/>
      <c r="Y82" s="33"/>
      <c r="Z82" s="33"/>
      <c r="AA82" s="33"/>
      <c r="AB82" s="6"/>
      <c r="AC82" s="6"/>
      <c r="AD82" s="36">
        <v>0</v>
      </c>
      <c r="AE82" s="33"/>
      <c r="AF82" s="33"/>
      <c r="AG82" s="33"/>
      <c r="AH82" s="33"/>
      <c r="AI82" s="6"/>
      <c r="AJ82" s="6"/>
      <c r="AK82" s="36">
        <v>0</v>
      </c>
      <c r="AL82" s="33"/>
      <c r="AM82" s="315">
        <f t="shared" si="26"/>
        <v>0</v>
      </c>
    </row>
    <row r="83" spans="2:39" x14ac:dyDescent="0.25">
      <c r="B83" s="514" t="s">
        <v>65</v>
      </c>
      <c r="C83" s="515"/>
      <c r="D83" s="5"/>
      <c r="E83" s="5"/>
      <c r="F83" s="5"/>
      <c r="G83" s="6"/>
      <c r="H83" s="6"/>
      <c r="I83" s="105">
        <v>0</v>
      </c>
      <c r="J83" s="33"/>
      <c r="K83" s="446"/>
      <c r="L83" s="442"/>
      <c r="M83" s="442"/>
      <c r="N83" s="441"/>
      <c r="O83" s="6"/>
      <c r="P83" s="105">
        <v>0</v>
      </c>
      <c r="Q83" s="33"/>
      <c r="R83" s="33"/>
      <c r="S83" s="33"/>
      <c r="T83" s="33"/>
      <c r="U83" s="6"/>
      <c r="V83" s="6"/>
      <c r="W83" s="105">
        <v>0</v>
      </c>
      <c r="X83" s="5"/>
      <c r="Y83" s="33"/>
      <c r="Z83" s="33"/>
      <c r="AA83" s="33"/>
      <c r="AB83" s="6"/>
      <c r="AC83" s="6"/>
      <c r="AD83" s="105">
        <v>0</v>
      </c>
      <c r="AE83" s="33"/>
      <c r="AF83" s="33"/>
      <c r="AG83" s="33"/>
      <c r="AH83" s="33"/>
      <c r="AI83" s="6"/>
      <c r="AJ83" s="6"/>
      <c r="AK83" s="105">
        <v>0</v>
      </c>
      <c r="AL83" s="33"/>
      <c r="AM83" s="315">
        <f t="shared" si="26"/>
        <v>0</v>
      </c>
    </row>
    <row r="84" spans="2:39" x14ac:dyDescent="0.25">
      <c r="B84" s="514" t="s">
        <v>58</v>
      </c>
      <c r="C84" s="515"/>
      <c r="D84" s="5"/>
      <c r="E84" s="5"/>
      <c r="F84" s="5"/>
      <c r="G84" s="6"/>
      <c r="H84" s="6"/>
      <c r="I84" s="105">
        <v>0</v>
      </c>
      <c r="J84" s="33"/>
      <c r="K84" s="506" t="s">
        <v>59</v>
      </c>
      <c r="L84" s="507"/>
      <c r="M84" s="507"/>
      <c r="N84" s="473">
        <v>0.1</v>
      </c>
      <c r="O84" s="104">
        <f>1+N84</f>
        <v>1.1000000000000001</v>
      </c>
      <c r="P84" s="105">
        <f>ROUND((I84*O84),0)</f>
        <v>0</v>
      </c>
      <c r="Q84" s="33"/>
      <c r="R84" s="33"/>
      <c r="S84" s="33"/>
      <c r="T84" s="33"/>
      <c r="U84" s="6"/>
      <c r="V84" s="104">
        <f>(1*N84)</f>
        <v>0.1</v>
      </c>
      <c r="W84" s="105">
        <f>ROUND(((I84*O84)*O84),0)</f>
        <v>0</v>
      </c>
      <c r="X84" s="5"/>
      <c r="Y84" s="33"/>
      <c r="Z84" s="33"/>
      <c r="AA84" s="33"/>
      <c r="AB84" s="6"/>
      <c r="AC84" s="6"/>
      <c r="AD84" s="105">
        <f>ROUND((((I84*O84)*O84)*O84),0)</f>
        <v>0</v>
      </c>
      <c r="AE84" s="33"/>
      <c r="AF84" s="33"/>
      <c r="AG84" s="33"/>
      <c r="AH84" s="33"/>
      <c r="AI84" s="6"/>
      <c r="AJ84" s="6"/>
      <c r="AK84" s="105">
        <f>ROUND(((((I84*O84)*O84)*O84)*O84),0)</f>
        <v>0</v>
      </c>
      <c r="AL84" s="33"/>
      <c r="AM84" s="315">
        <f t="shared" si="26"/>
        <v>0</v>
      </c>
    </row>
    <row r="85" spans="2:39" x14ac:dyDescent="0.25">
      <c r="B85" s="514" t="s">
        <v>147</v>
      </c>
      <c r="C85" s="515"/>
      <c r="D85" s="5"/>
      <c r="E85" s="5"/>
      <c r="F85" s="5"/>
      <c r="G85" s="6"/>
      <c r="H85" s="6"/>
      <c r="I85" s="102">
        <f>SUM(I86:I110)</f>
        <v>0</v>
      </c>
      <c r="J85" s="33"/>
      <c r="K85" s="446"/>
      <c r="L85" s="442"/>
      <c r="M85" s="442"/>
      <c r="N85" s="441"/>
      <c r="O85" s="6"/>
      <c r="P85" s="102">
        <f>SUM(P86:P110)</f>
        <v>0</v>
      </c>
      <c r="Q85" s="33"/>
      <c r="R85" s="33"/>
      <c r="S85" s="33"/>
      <c r="T85" s="33"/>
      <c r="U85" s="6"/>
      <c r="V85" s="6"/>
      <c r="W85" s="102">
        <f>SUM(W86:W110)</f>
        <v>0</v>
      </c>
      <c r="X85" s="5"/>
      <c r="Y85" s="33"/>
      <c r="Z85" s="33"/>
      <c r="AA85" s="33"/>
      <c r="AB85" s="6"/>
      <c r="AC85" s="6"/>
      <c r="AD85" s="102">
        <f>SUM(AD86:AD110)</f>
        <v>0</v>
      </c>
      <c r="AE85" s="33"/>
      <c r="AF85" s="33"/>
      <c r="AG85" s="33"/>
      <c r="AH85" s="33"/>
      <c r="AI85" s="6"/>
      <c r="AJ85" s="6"/>
      <c r="AK85" s="102">
        <f>SUM(AK86:AK110)</f>
        <v>0</v>
      </c>
      <c r="AL85" s="33"/>
      <c r="AM85" s="315">
        <f t="shared" si="26"/>
        <v>0</v>
      </c>
    </row>
    <row r="86" spans="2:39" x14ac:dyDescent="0.25">
      <c r="B86" s="318"/>
      <c r="C86" s="106" t="s">
        <v>177</v>
      </c>
      <c r="D86" s="5"/>
      <c r="E86" s="5"/>
      <c r="F86" s="5"/>
      <c r="G86" s="6"/>
      <c r="H86" s="31">
        <f>IF((I86&gt;25000),I86-25000,0)</f>
        <v>0</v>
      </c>
      <c r="I86" s="36">
        <v>0</v>
      </c>
      <c r="J86" s="33"/>
      <c r="K86" s="446"/>
      <c r="L86" s="442"/>
      <c r="M86" s="442"/>
      <c r="N86" s="441"/>
      <c r="O86" s="31">
        <f>IF(((I86+P86)&gt;25000),((I86+P86)-25000-H86),0)</f>
        <v>0</v>
      </c>
      <c r="P86" s="36">
        <v>0</v>
      </c>
      <c r="Q86" s="33"/>
      <c r="R86" s="33"/>
      <c r="S86" s="33"/>
      <c r="T86" s="33"/>
      <c r="U86" s="6"/>
      <c r="V86" s="31">
        <f>IF(((I86+P86+W86)&gt;25000),((I86+P86+W86)-25000-H86-O86),0)</f>
        <v>0</v>
      </c>
      <c r="W86" s="36">
        <v>0</v>
      </c>
      <c r="X86" s="5"/>
      <c r="Y86" s="33"/>
      <c r="Z86" s="33"/>
      <c r="AA86" s="33"/>
      <c r="AB86" s="6"/>
      <c r="AC86" s="31">
        <f>IF(((I86+P86+W86+AD86)&gt;25000),((I86+P86+W86+AD86)-25000-H86-O86-V86),0)</f>
        <v>0</v>
      </c>
      <c r="AD86" s="36">
        <v>0</v>
      </c>
      <c r="AE86" s="33"/>
      <c r="AF86" s="33"/>
      <c r="AG86" s="33"/>
      <c r="AH86" s="33"/>
      <c r="AI86" s="6"/>
      <c r="AJ86" s="31">
        <f>IF((I86+P86+W86+AD86+AK86&gt;25000),((I86+P86+W86+AD86+AK86)-25000-H86-O86-V86-AC86),0)</f>
        <v>0</v>
      </c>
      <c r="AK86" s="36">
        <v>0</v>
      </c>
      <c r="AL86" s="33"/>
      <c r="AM86" s="315">
        <f t="shared" si="26"/>
        <v>0</v>
      </c>
    </row>
    <row r="87" spans="2:39" x14ac:dyDescent="0.25">
      <c r="B87" s="318"/>
      <c r="C87" s="106" t="s">
        <v>82</v>
      </c>
      <c r="D87" s="5"/>
      <c r="E87" s="5"/>
      <c r="F87" s="5"/>
      <c r="G87" s="6"/>
      <c r="H87" s="31">
        <f t="shared" ref="H87:H110" si="32">IF((I87&gt;25000),I87-25000,0)</f>
        <v>0</v>
      </c>
      <c r="I87" s="36">
        <v>0</v>
      </c>
      <c r="J87" s="33"/>
      <c r="K87" s="446"/>
      <c r="L87" s="442"/>
      <c r="M87" s="442"/>
      <c r="N87" s="441"/>
      <c r="O87" s="31">
        <f>IF(((I87+P87)&gt;25000),((I87+P87)-25000-H87),0)</f>
        <v>0</v>
      </c>
      <c r="P87" s="36">
        <v>0</v>
      </c>
      <c r="Q87" s="33"/>
      <c r="R87" s="33"/>
      <c r="S87" s="33"/>
      <c r="T87" s="33"/>
      <c r="U87" s="6"/>
      <c r="V87" s="31">
        <f>IF(((I87+P87+W87)&gt;25000),((I87+P87+W87)-25000-H87-O87),0)</f>
        <v>0</v>
      </c>
      <c r="W87" s="36">
        <v>0</v>
      </c>
      <c r="X87" s="5"/>
      <c r="Y87" s="33"/>
      <c r="Z87" s="33"/>
      <c r="AA87" s="33"/>
      <c r="AB87" s="6"/>
      <c r="AC87" s="31">
        <f>IF(((I87+P87+W87+AD87)&gt;25000),((I87+P87+W87+AD87)-25000-H87-O87-V87),0)</f>
        <v>0</v>
      </c>
      <c r="AD87" s="36">
        <v>0</v>
      </c>
      <c r="AE87" s="33"/>
      <c r="AF87" s="33"/>
      <c r="AG87" s="33"/>
      <c r="AH87" s="33"/>
      <c r="AI87" s="6"/>
      <c r="AJ87" s="31">
        <f>IF((I87+P87+W87+AD87+AK87&gt;25000),((I87+P87+W87+AD87+AK87)-25000-H87-O87-V87-AC87),0)</f>
        <v>0</v>
      </c>
      <c r="AK87" s="36">
        <v>0</v>
      </c>
      <c r="AL87" s="33"/>
      <c r="AM87" s="315">
        <f t="shared" si="26"/>
        <v>0</v>
      </c>
    </row>
    <row r="88" spans="2:39" x14ac:dyDescent="0.25">
      <c r="B88" s="318"/>
      <c r="C88" s="106" t="s">
        <v>83</v>
      </c>
      <c r="D88" s="5"/>
      <c r="E88" s="5"/>
      <c r="F88" s="5"/>
      <c r="G88" s="6"/>
      <c r="H88" s="31">
        <f t="shared" si="32"/>
        <v>0</v>
      </c>
      <c r="I88" s="36">
        <v>0</v>
      </c>
      <c r="J88" s="33"/>
      <c r="K88" s="446"/>
      <c r="L88" s="442"/>
      <c r="M88" s="442"/>
      <c r="N88" s="441"/>
      <c r="O88" s="31">
        <f>IF(((I88+P88)&gt;25000),((I88+P88)-25000-H88),0)</f>
        <v>0</v>
      </c>
      <c r="P88" s="36">
        <v>0</v>
      </c>
      <c r="Q88" s="33"/>
      <c r="R88" s="33"/>
      <c r="S88" s="33"/>
      <c r="T88" s="33"/>
      <c r="U88" s="6"/>
      <c r="V88" s="31">
        <f>IF(((I88+P88+W88)&gt;25000),((I88+P88+W88)-25000-H88-O88),0)</f>
        <v>0</v>
      </c>
      <c r="W88" s="36">
        <v>0</v>
      </c>
      <c r="X88" s="5"/>
      <c r="Y88" s="33"/>
      <c r="Z88" s="33"/>
      <c r="AA88" s="33"/>
      <c r="AB88" s="6"/>
      <c r="AC88" s="31">
        <f>IF(((I88+P88+W88+AD88)&gt;25000),((I88+P88+W88+AD88)-25000-H88-O88-V88),0)</f>
        <v>0</v>
      </c>
      <c r="AD88" s="36">
        <v>0</v>
      </c>
      <c r="AE88" s="33"/>
      <c r="AF88" s="33"/>
      <c r="AG88" s="33"/>
      <c r="AH88" s="33"/>
      <c r="AI88" s="6"/>
      <c r="AJ88" s="31">
        <f>IF((I88+P88+W88+AD88+AK88&gt;25000),((I88+P88+W88+AD88+AK88)-25000-H88-O88-V88-AC88),0)</f>
        <v>0</v>
      </c>
      <c r="AK88" s="36">
        <v>0</v>
      </c>
      <c r="AL88" s="33"/>
      <c r="AM88" s="315">
        <f t="shared" si="26"/>
        <v>0</v>
      </c>
    </row>
    <row r="89" spans="2:39" x14ac:dyDescent="0.25">
      <c r="B89" s="318"/>
      <c r="C89" s="106" t="s">
        <v>84</v>
      </c>
      <c r="D89" s="5"/>
      <c r="E89" s="5"/>
      <c r="F89" s="5"/>
      <c r="G89" s="6"/>
      <c r="H89" s="31">
        <f t="shared" si="32"/>
        <v>0</v>
      </c>
      <c r="I89" s="36">
        <v>0</v>
      </c>
      <c r="J89" s="33"/>
      <c r="K89" s="446"/>
      <c r="L89" s="442"/>
      <c r="M89" s="442"/>
      <c r="N89" s="441"/>
      <c r="O89" s="31">
        <f>IF(((I89+P89)&gt;25000),((I89+P89)-25000-H89),0)</f>
        <v>0</v>
      </c>
      <c r="P89" s="36">
        <v>0</v>
      </c>
      <c r="Q89" s="33"/>
      <c r="R89" s="33"/>
      <c r="S89" s="33"/>
      <c r="T89" s="33"/>
      <c r="U89" s="6"/>
      <c r="V89" s="31">
        <f>IF(((I89+P89+W89)&gt;25000),((I89+P89+W89)-25000-H89-O89),0)</f>
        <v>0</v>
      </c>
      <c r="W89" s="36">
        <v>0</v>
      </c>
      <c r="X89" s="5"/>
      <c r="Y89" s="33"/>
      <c r="Z89" s="33"/>
      <c r="AA89" s="33"/>
      <c r="AB89" s="6"/>
      <c r="AC89" s="31">
        <f>IF(((I89+P89+W89+AD89)&gt;25000),((I89+P89+W89+AD89)-25000-H89-O89-V89),0)</f>
        <v>0</v>
      </c>
      <c r="AD89" s="36">
        <v>0</v>
      </c>
      <c r="AE89" s="33"/>
      <c r="AF89" s="33"/>
      <c r="AG89" s="33"/>
      <c r="AH89" s="33"/>
      <c r="AI89" s="6"/>
      <c r="AJ89" s="31">
        <f>IF((I89+P89+W89+AD89+AK89&gt;25000),((I89+P89+W89+AD89+AK89)-25000-H89-O89-V89-AC89),0)</f>
        <v>0</v>
      </c>
      <c r="AK89" s="36">
        <v>0</v>
      </c>
      <c r="AL89" s="33"/>
      <c r="AM89" s="315">
        <f t="shared" si="26"/>
        <v>0</v>
      </c>
    </row>
    <row r="90" spans="2:39" collapsed="1" x14ac:dyDescent="0.25">
      <c r="B90" s="319"/>
      <c r="C90" s="106" t="s">
        <v>85</v>
      </c>
      <c r="D90" s="5"/>
      <c r="E90" s="5"/>
      <c r="F90" s="5"/>
      <c r="G90" s="6"/>
      <c r="H90" s="31">
        <f t="shared" si="32"/>
        <v>0</v>
      </c>
      <c r="I90" s="36">
        <v>0</v>
      </c>
      <c r="J90" s="33"/>
      <c r="K90" s="446"/>
      <c r="L90" s="442"/>
      <c r="M90" s="442"/>
      <c r="N90" s="441"/>
      <c r="O90" s="31">
        <f t="shared" ref="O90:O110" si="33">IF(((I90+P90)&gt;25000),((I90+P90)-25000-H90),0)</f>
        <v>0</v>
      </c>
      <c r="P90" s="36">
        <v>0</v>
      </c>
      <c r="Q90" s="33"/>
      <c r="R90" s="33"/>
      <c r="S90" s="33"/>
      <c r="T90" s="33"/>
      <c r="U90" s="6"/>
      <c r="V90" s="31">
        <f t="shared" ref="V90:V110" si="34">IF(((I90+P90+W90)&gt;25000),((I90+P90+W90)-25000-H90-O90),0)</f>
        <v>0</v>
      </c>
      <c r="W90" s="36">
        <v>0</v>
      </c>
      <c r="X90" s="5"/>
      <c r="Y90" s="33"/>
      <c r="Z90" s="33"/>
      <c r="AA90" s="33"/>
      <c r="AB90" s="6"/>
      <c r="AC90" s="31">
        <f t="shared" ref="AC90:AC110" si="35">IF(((I90+P90+W90+AD90)&gt;25000),((I90+P90+W90+AD90)-25000-H90-O90-V90),0)</f>
        <v>0</v>
      </c>
      <c r="AD90" s="36">
        <v>0</v>
      </c>
      <c r="AE90" s="33"/>
      <c r="AF90" s="33"/>
      <c r="AG90" s="33"/>
      <c r="AH90" s="33"/>
      <c r="AI90" s="6"/>
      <c r="AJ90" s="31">
        <f t="shared" ref="AJ90:AJ110" si="36">IF((I90+P90+W90+AD90+AK90&gt;25000),((I90+P90+W90+AD90+AK90)-25000-H90-O90-V90-AC90),0)</f>
        <v>0</v>
      </c>
      <c r="AK90" s="36">
        <v>0</v>
      </c>
      <c r="AL90" s="33"/>
      <c r="AM90" s="315">
        <f t="shared" si="26"/>
        <v>0</v>
      </c>
    </row>
    <row r="91" spans="2:39" hidden="1" x14ac:dyDescent="0.25">
      <c r="B91" s="319"/>
      <c r="C91" s="106" t="s">
        <v>178</v>
      </c>
      <c r="D91" s="5"/>
      <c r="E91" s="5"/>
      <c r="F91" s="5"/>
      <c r="G91" s="6"/>
      <c r="H91" s="31">
        <f t="shared" si="32"/>
        <v>0</v>
      </c>
      <c r="I91" s="36">
        <v>0</v>
      </c>
      <c r="J91" s="33"/>
      <c r="K91" s="446"/>
      <c r="L91" s="442"/>
      <c r="M91" s="442"/>
      <c r="N91" s="441"/>
      <c r="O91" s="31">
        <f t="shared" si="33"/>
        <v>0</v>
      </c>
      <c r="P91" s="36">
        <v>0</v>
      </c>
      <c r="Q91" s="33"/>
      <c r="R91" s="33"/>
      <c r="S91" s="33"/>
      <c r="T91" s="33"/>
      <c r="U91" s="6"/>
      <c r="V91" s="31">
        <f t="shared" si="34"/>
        <v>0</v>
      </c>
      <c r="W91" s="36">
        <v>0</v>
      </c>
      <c r="X91" s="5"/>
      <c r="Y91" s="33"/>
      <c r="Z91" s="33"/>
      <c r="AA91" s="33"/>
      <c r="AB91" s="6"/>
      <c r="AC91" s="31">
        <f t="shared" si="35"/>
        <v>0</v>
      </c>
      <c r="AD91" s="36">
        <v>0</v>
      </c>
      <c r="AE91" s="33"/>
      <c r="AF91" s="33"/>
      <c r="AG91" s="33"/>
      <c r="AH91" s="33"/>
      <c r="AI91" s="6"/>
      <c r="AJ91" s="31">
        <f t="shared" si="36"/>
        <v>0</v>
      </c>
      <c r="AK91" s="36">
        <v>0</v>
      </c>
      <c r="AL91" s="33"/>
      <c r="AM91" s="315">
        <f t="shared" si="26"/>
        <v>0</v>
      </c>
    </row>
    <row r="92" spans="2:39" hidden="1" x14ac:dyDescent="0.25">
      <c r="B92" s="319"/>
      <c r="C92" s="106" t="s">
        <v>179</v>
      </c>
      <c r="D92" s="5"/>
      <c r="E92" s="5"/>
      <c r="F92" s="5"/>
      <c r="G92" s="6"/>
      <c r="H92" s="31">
        <f t="shared" si="32"/>
        <v>0</v>
      </c>
      <c r="I92" s="36">
        <v>0</v>
      </c>
      <c r="J92" s="33"/>
      <c r="K92" s="446"/>
      <c r="L92" s="442"/>
      <c r="M92" s="442"/>
      <c r="N92" s="441"/>
      <c r="O92" s="31">
        <f t="shared" si="33"/>
        <v>0</v>
      </c>
      <c r="P92" s="36">
        <v>0</v>
      </c>
      <c r="Q92" s="33"/>
      <c r="R92" s="33"/>
      <c r="S92" s="33"/>
      <c r="T92" s="33"/>
      <c r="U92" s="6"/>
      <c r="V92" s="31">
        <f t="shared" si="34"/>
        <v>0</v>
      </c>
      <c r="W92" s="36">
        <v>0</v>
      </c>
      <c r="X92" s="5"/>
      <c r="Y92" s="33"/>
      <c r="Z92" s="33"/>
      <c r="AA92" s="33"/>
      <c r="AB92" s="6"/>
      <c r="AC92" s="31">
        <f t="shared" si="35"/>
        <v>0</v>
      </c>
      <c r="AD92" s="36">
        <v>0</v>
      </c>
      <c r="AE92" s="33"/>
      <c r="AF92" s="33"/>
      <c r="AG92" s="33"/>
      <c r="AH92" s="33"/>
      <c r="AI92" s="6"/>
      <c r="AJ92" s="31">
        <f t="shared" si="36"/>
        <v>0</v>
      </c>
      <c r="AK92" s="36">
        <v>0</v>
      </c>
      <c r="AL92" s="33"/>
      <c r="AM92" s="315">
        <f t="shared" si="26"/>
        <v>0</v>
      </c>
    </row>
    <row r="93" spans="2:39" hidden="1" x14ac:dyDescent="0.25">
      <c r="B93" s="319"/>
      <c r="C93" s="106" t="s">
        <v>180</v>
      </c>
      <c r="D93" s="5"/>
      <c r="E93" s="5"/>
      <c r="F93" s="5"/>
      <c r="G93" s="6"/>
      <c r="H93" s="31">
        <f t="shared" si="32"/>
        <v>0</v>
      </c>
      <c r="I93" s="36">
        <v>0</v>
      </c>
      <c r="J93" s="33"/>
      <c r="K93" s="446"/>
      <c r="L93" s="442"/>
      <c r="M93" s="442"/>
      <c r="N93" s="441"/>
      <c r="O93" s="31">
        <f t="shared" si="33"/>
        <v>0</v>
      </c>
      <c r="P93" s="36">
        <v>0</v>
      </c>
      <c r="Q93" s="33"/>
      <c r="R93" s="33"/>
      <c r="S93" s="33"/>
      <c r="T93" s="33"/>
      <c r="U93" s="6"/>
      <c r="V93" s="31">
        <f t="shared" si="34"/>
        <v>0</v>
      </c>
      <c r="W93" s="36">
        <v>0</v>
      </c>
      <c r="X93" s="5"/>
      <c r="Y93" s="33"/>
      <c r="Z93" s="33"/>
      <c r="AA93" s="33"/>
      <c r="AB93" s="6"/>
      <c r="AC93" s="31">
        <f t="shared" si="35"/>
        <v>0</v>
      </c>
      <c r="AD93" s="36">
        <v>0</v>
      </c>
      <c r="AE93" s="33"/>
      <c r="AF93" s="33"/>
      <c r="AG93" s="33"/>
      <c r="AH93" s="33"/>
      <c r="AI93" s="6"/>
      <c r="AJ93" s="31">
        <f t="shared" si="36"/>
        <v>0</v>
      </c>
      <c r="AK93" s="36">
        <v>0</v>
      </c>
      <c r="AL93" s="33"/>
      <c r="AM93" s="315">
        <f t="shared" si="26"/>
        <v>0</v>
      </c>
    </row>
    <row r="94" spans="2:39" hidden="1" x14ac:dyDescent="0.25">
      <c r="B94" s="319"/>
      <c r="C94" s="106" t="s">
        <v>181</v>
      </c>
      <c r="D94" s="5"/>
      <c r="E94" s="5"/>
      <c r="F94" s="5"/>
      <c r="G94" s="6"/>
      <c r="H94" s="31">
        <f t="shared" si="32"/>
        <v>0</v>
      </c>
      <c r="I94" s="36">
        <v>0</v>
      </c>
      <c r="J94" s="33"/>
      <c r="K94" s="446"/>
      <c r="L94" s="442"/>
      <c r="M94" s="442"/>
      <c r="N94" s="441"/>
      <c r="O94" s="31">
        <f t="shared" si="33"/>
        <v>0</v>
      </c>
      <c r="P94" s="36">
        <v>0</v>
      </c>
      <c r="Q94" s="33"/>
      <c r="R94" s="33"/>
      <c r="S94" s="33"/>
      <c r="T94" s="33"/>
      <c r="U94" s="6"/>
      <c r="V94" s="31">
        <f t="shared" si="34"/>
        <v>0</v>
      </c>
      <c r="W94" s="36">
        <v>0</v>
      </c>
      <c r="X94" s="5"/>
      <c r="Y94" s="33"/>
      <c r="Z94" s="33"/>
      <c r="AA94" s="33"/>
      <c r="AB94" s="6"/>
      <c r="AC94" s="31">
        <f t="shared" si="35"/>
        <v>0</v>
      </c>
      <c r="AD94" s="36">
        <v>0</v>
      </c>
      <c r="AE94" s="33"/>
      <c r="AF94" s="33"/>
      <c r="AG94" s="33"/>
      <c r="AH94" s="33"/>
      <c r="AI94" s="6"/>
      <c r="AJ94" s="31">
        <f t="shared" si="36"/>
        <v>0</v>
      </c>
      <c r="AK94" s="36">
        <v>0</v>
      </c>
      <c r="AL94" s="33"/>
      <c r="AM94" s="315">
        <f t="shared" si="26"/>
        <v>0</v>
      </c>
    </row>
    <row r="95" spans="2:39" hidden="1" x14ac:dyDescent="0.25">
      <c r="B95" s="319"/>
      <c r="C95" s="106" t="s">
        <v>182</v>
      </c>
      <c r="D95" s="5"/>
      <c r="E95" s="5"/>
      <c r="F95" s="5"/>
      <c r="G95" s="6"/>
      <c r="H95" s="31">
        <f t="shared" si="32"/>
        <v>0</v>
      </c>
      <c r="I95" s="36">
        <v>0</v>
      </c>
      <c r="J95" s="33"/>
      <c r="K95" s="446"/>
      <c r="L95" s="442"/>
      <c r="M95" s="442"/>
      <c r="N95" s="441"/>
      <c r="O95" s="31">
        <f t="shared" si="33"/>
        <v>0</v>
      </c>
      <c r="P95" s="36">
        <v>0</v>
      </c>
      <c r="Q95" s="33"/>
      <c r="R95" s="33"/>
      <c r="S95" s="33"/>
      <c r="T95" s="33"/>
      <c r="U95" s="6"/>
      <c r="V95" s="31">
        <f t="shared" si="34"/>
        <v>0</v>
      </c>
      <c r="W95" s="36">
        <v>0</v>
      </c>
      <c r="X95" s="5"/>
      <c r="Y95" s="33"/>
      <c r="Z95" s="33"/>
      <c r="AA95" s="33"/>
      <c r="AB95" s="6"/>
      <c r="AC95" s="31">
        <f t="shared" si="35"/>
        <v>0</v>
      </c>
      <c r="AD95" s="36">
        <v>0</v>
      </c>
      <c r="AE95" s="33"/>
      <c r="AF95" s="33"/>
      <c r="AG95" s="33"/>
      <c r="AH95" s="33"/>
      <c r="AI95" s="6"/>
      <c r="AJ95" s="31">
        <f t="shared" si="36"/>
        <v>0</v>
      </c>
      <c r="AK95" s="36">
        <v>0</v>
      </c>
      <c r="AL95" s="33"/>
      <c r="AM95" s="315">
        <f t="shared" si="26"/>
        <v>0</v>
      </c>
    </row>
    <row r="96" spans="2:39" hidden="1" x14ac:dyDescent="0.25">
      <c r="B96" s="319"/>
      <c r="C96" s="106" t="s">
        <v>183</v>
      </c>
      <c r="D96" s="5"/>
      <c r="E96" s="5"/>
      <c r="F96" s="5"/>
      <c r="G96" s="6"/>
      <c r="H96" s="31">
        <f t="shared" si="32"/>
        <v>0</v>
      </c>
      <c r="I96" s="36">
        <v>0</v>
      </c>
      <c r="J96" s="33"/>
      <c r="K96" s="446"/>
      <c r="L96" s="442"/>
      <c r="M96" s="442"/>
      <c r="N96" s="441"/>
      <c r="O96" s="31">
        <f t="shared" si="33"/>
        <v>0</v>
      </c>
      <c r="P96" s="36">
        <v>0</v>
      </c>
      <c r="Q96" s="33"/>
      <c r="R96" s="33"/>
      <c r="S96" s="33"/>
      <c r="T96" s="33"/>
      <c r="U96" s="6"/>
      <c r="V96" s="31">
        <f t="shared" si="34"/>
        <v>0</v>
      </c>
      <c r="W96" s="36">
        <v>0</v>
      </c>
      <c r="X96" s="5"/>
      <c r="Y96" s="33"/>
      <c r="Z96" s="33"/>
      <c r="AA96" s="33"/>
      <c r="AB96" s="6"/>
      <c r="AC96" s="31">
        <f t="shared" si="35"/>
        <v>0</v>
      </c>
      <c r="AD96" s="36">
        <v>0</v>
      </c>
      <c r="AE96" s="33"/>
      <c r="AF96" s="33"/>
      <c r="AG96" s="33"/>
      <c r="AH96" s="33"/>
      <c r="AI96" s="6"/>
      <c r="AJ96" s="31">
        <f t="shared" si="36"/>
        <v>0</v>
      </c>
      <c r="AK96" s="36">
        <v>0</v>
      </c>
      <c r="AL96" s="33"/>
      <c r="AM96" s="315">
        <f t="shared" si="26"/>
        <v>0</v>
      </c>
    </row>
    <row r="97" spans="2:39" hidden="1" x14ac:dyDescent="0.25">
      <c r="B97" s="319"/>
      <c r="C97" s="106" t="s">
        <v>184</v>
      </c>
      <c r="D97" s="5"/>
      <c r="E97" s="5"/>
      <c r="F97" s="5"/>
      <c r="G97" s="6"/>
      <c r="H97" s="31">
        <f t="shared" si="32"/>
        <v>0</v>
      </c>
      <c r="I97" s="36">
        <v>0</v>
      </c>
      <c r="J97" s="33"/>
      <c r="K97" s="446"/>
      <c r="L97" s="442"/>
      <c r="M97" s="442"/>
      <c r="N97" s="441"/>
      <c r="O97" s="31">
        <f t="shared" si="33"/>
        <v>0</v>
      </c>
      <c r="P97" s="36">
        <v>0</v>
      </c>
      <c r="Q97" s="33"/>
      <c r="R97" s="33"/>
      <c r="S97" s="33"/>
      <c r="T97" s="33"/>
      <c r="U97" s="6"/>
      <c r="V97" s="31">
        <f t="shared" si="34"/>
        <v>0</v>
      </c>
      <c r="W97" s="36">
        <v>0</v>
      </c>
      <c r="X97" s="5"/>
      <c r="Y97" s="33"/>
      <c r="Z97" s="33"/>
      <c r="AA97" s="33"/>
      <c r="AB97" s="6"/>
      <c r="AC97" s="31">
        <f t="shared" si="35"/>
        <v>0</v>
      </c>
      <c r="AD97" s="36">
        <v>0</v>
      </c>
      <c r="AE97" s="33"/>
      <c r="AF97" s="33"/>
      <c r="AG97" s="33"/>
      <c r="AH97" s="33"/>
      <c r="AI97" s="6"/>
      <c r="AJ97" s="31">
        <f t="shared" si="36"/>
        <v>0</v>
      </c>
      <c r="AK97" s="36">
        <v>0</v>
      </c>
      <c r="AL97" s="33"/>
      <c r="AM97" s="315">
        <f t="shared" si="26"/>
        <v>0</v>
      </c>
    </row>
    <row r="98" spans="2:39" hidden="1" x14ac:dyDescent="0.25">
      <c r="B98" s="319"/>
      <c r="C98" s="106" t="s">
        <v>185</v>
      </c>
      <c r="D98" s="5"/>
      <c r="E98" s="5"/>
      <c r="F98" s="5"/>
      <c r="G98" s="6"/>
      <c r="H98" s="31">
        <f t="shared" si="32"/>
        <v>0</v>
      </c>
      <c r="I98" s="36">
        <v>0</v>
      </c>
      <c r="J98" s="33"/>
      <c r="K98" s="446"/>
      <c r="L98" s="442"/>
      <c r="M98" s="442"/>
      <c r="N98" s="441"/>
      <c r="O98" s="31">
        <f t="shared" si="33"/>
        <v>0</v>
      </c>
      <c r="P98" s="36">
        <v>0</v>
      </c>
      <c r="Q98" s="33"/>
      <c r="R98" s="33"/>
      <c r="S98" s="33"/>
      <c r="T98" s="33"/>
      <c r="U98" s="6"/>
      <c r="V98" s="31">
        <f t="shared" si="34"/>
        <v>0</v>
      </c>
      <c r="W98" s="36">
        <v>0</v>
      </c>
      <c r="X98" s="5"/>
      <c r="Y98" s="33"/>
      <c r="Z98" s="33"/>
      <c r="AA98" s="33"/>
      <c r="AB98" s="6"/>
      <c r="AC98" s="31">
        <f t="shared" si="35"/>
        <v>0</v>
      </c>
      <c r="AD98" s="36">
        <v>0</v>
      </c>
      <c r="AE98" s="33"/>
      <c r="AF98" s="33"/>
      <c r="AG98" s="33"/>
      <c r="AH98" s="33"/>
      <c r="AI98" s="6"/>
      <c r="AJ98" s="31">
        <f t="shared" si="36"/>
        <v>0</v>
      </c>
      <c r="AK98" s="36">
        <v>0</v>
      </c>
      <c r="AL98" s="33"/>
      <c r="AM98" s="315">
        <f t="shared" si="26"/>
        <v>0</v>
      </c>
    </row>
    <row r="99" spans="2:39" hidden="1" x14ac:dyDescent="0.25">
      <c r="B99" s="319"/>
      <c r="C99" s="106" t="s">
        <v>186</v>
      </c>
      <c r="D99" s="5"/>
      <c r="E99" s="5"/>
      <c r="F99" s="5"/>
      <c r="G99" s="6"/>
      <c r="H99" s="31">
        <f t="shared" si="32"/>
        <v>0</v>
      </c>
      <c r="I99" s="36">
        <v>0</v>
      </c>
      <c r="J99" s="33"/>
      <c r="K99" s="446"/>
      <c r="L99" s="442"/>
      <c r="M99" s="442"/>
      <c r="N99" s="441"/>
      <c r="O99" s="31">
        <f t="shared" si="33"/>
        <v>0</v>
      </c>
      <c r="P99" s="36">
        <v>0</v>
      </c>
      <c r="Q99" s="33"/>
      <c r="R99" s="33"/>
      <c r="S99" s="33"/>
      <c r="T99" s="33"/>
      <c r="U99" s="6"/>
      <c r="V99" s="31">
        <f t="shared" si="34"/>
        <v>0</v>
      </c>
      <c r="W99" s="36">
        <v>0</v>
      </c>
      <c r="X99" s="5"/>
      <c r="Y99" s="33"/>
      <c r="Z99" s="33"/>
      <c r="AA99" s="33"/>
      <c r="AB99" s="6"/>
      <c r="AC99" s="31">
        <f t="shared" si="35"/>
        <v>0</v>
      </c>
      <c r="AD99" s="36">
        <v>0</v>
      </c>
      <c r="AE99" s="33"/>
      <c r="AF99" s="33"/>
      <c r="AG99" s="33"/>
      <c r="AH99" s="33"/>
      <c r="AI99" s="6"/>
      <c r="AJ99" s="31">
        <f t="shared" si="36"/>
        <v>0</v>
      </c>
      <c r="AK99" s="36">
        <v>0</v>
      </c>
      <c r="AL99" s="33"/>
      <c r="AM99" s="315">
        <f t="shared" si="26"/>
        <v>0</v>
      </c>
    </row>
    <row r="100" spans="2:39" hidden="1" x14ac:dyDescent="0.25">
      <c r="B100" s="319"/>
      <c r="C100" s="106" t="s">
        <v>187</v>
      </c>
      <c r="D100" s="5"/>
      <c r="E100" s="5"/>
      <c r="F100" s="5"/>
      <c r="G100" s="6"/>
      <c r="H100" s="31">
        <f t="shared" si="32"/>
        <v>0</v>
      </c>
      <c r="I100" s="36">
        <v>0</v>
      </c>
      <c r="J100" s="33"/>
      <c r="K100" s="446"/>
      <c r="L100" s="442"/>
      <c r="M100" s="442"/>
      <c r="N100" s="441"/>
      <c r="O100" s="31">
        <f t="shared" si="33"/>
        <v>0</v>
      </c>
      <c r="P100" s="36">
        <v>0</v>
      </c>
      <c r="Q100" s="33"/>
      <c r="R100" s="33"/>
      <c r="S100" s="33"/>
      <c r="T100" s="33"/>
      <c r="U100" s="6"/>
      <c r="V100" s="31">
        <f t="shared" si="34"/>
        <v>0</v>
      </c>
      <c r="W100" s="36">
        <v>0</v>
      </c>
      <c r="X100" s="5"/>
      <c r="Y100" s="33"/>
      <c r="Z100" s="33"/>
      <c r="AA100" s="33"/>
      <c r="AB100" s="6"/>
      <c r="AC100" s="31">
        <f t="shared" si="35"/>
        <v>0</v>
      </c>
      <c r="AD100" s="36">
        <v>0</v>
      </c>
      <c r="AE100" s="33"/>
      <c r="AF100" s="33"/>
      <c r="AG100" s="33"/>
      <c r="AH100" s="33"/>
      <c r="AI100" s="6"/>
      <c r="AJ100" s="31">
        <f t="shared" si="36"/>
        <v>0</v>
      </c>
      <c r="AK100" s="36">
        <v>0</v>
      </c>
      <c r="AL100" s="33"/>
      <c r="AM100" s="315">
        <f t="shared" si="26"/>
        <v>0</v>
      </c>
    </row>
    <row r="101" spans="2:39" hidden="1" x14ac:dyDescent="0.25">
      <c r="B101" s="319"/>
      <c r="C101" s="106" t="s">
        <v>188</v>
      </c>
      <c r="D101" s="5"/>
      <c r="E101" s="5"/>
      <c r="F101" s="5"/>
      <c r="G101" s="6"/>
      <c r="H101" s="31">
        <f t="shared" si="32"/>
        <v>0</v>
      </c>
      <c r="I101" s="36">
        <v>0</v>
      </c>
      <c r="J101" s="33"/>
      <c r="K101" s="446"/>
      <c r="L101" s="442"/>
      <c r="M101" s="442"/>
      <c r="N101" s="441"/>
      <c r="O101" s="31">
        <f t="shared" si="33"/>
        <v>0</v>
      </c>
      <c r="P101" s="36">
        <v>0</v>
      </c>
      <c r="Q101" s="33"/>
      <c r="R101" s="33"/>
      <c r="S101" s="33"/>
      <c r="T101" s="33"/>
      <c r="U101" s="6"/>
      <c r="V101" s="31">
        <f t="shared" si="34"/>
        <v>0</v>
      </c>
      <c r="W101" s="36">
        <v>0</v>
      </c>
      <c r="X101" s="5"/>
      <c r="Y101" s="33"/>
      <c r="Z101" s="33"/>
      <c r="AA101" s="33"/>
      <c r="AB101" s="6"/>
      <c r="AC101" s="31">
        <f t="shared" si="35"/>
        <v>0</v>
      </c>
      <c r="AD101" s="36">
        <v>0</v>
      </c>
      <c r="AE101" s="33"/>
      <c r="AF101" s="33"/>
      <c r="AG101" s="33"/>
      <c r="AH101" s="33"/>
      <c r="AI101" s="6"/>
      <c r="AJ101" s="31">
        <f t="shared" si="36"/>
        <v>0</v>
      </c>
      <c r="AK101" s="36">
        <v>0</v>
      </c>
      <c r="AL101" s="33"/>
      <c r="AM101" s="315">
        <f t="shared" si="26"/>
        <v>0</v>
      </c>
    </row>
    <row r="102" spans="2:39" hidden="1" x14ac:dyDescent="0.25">
      <c r="B102" s="319"/>
      <c r="C102" s="106" t="s">
        <v>189</v>
      </c>
      <c r="D102" s="5"/>
      <c r="E102" s="5"/>
      <c r="F102" s="5"/>
      <c r="G102" s="6"/>
      <c r="H102" s="31">
        <f t="shared" si="32"/>
        <v>0</v>
      </c>
      <c r="I102" s="36">
        <v>0</v>
      </c>
      <c r="J102" s="33"/>
      <c r="K102" s="446"/>
      <c r="L102" s="442"/>
      <c r="M102" s="442"/>
      <c r="N102" s="441"/>
      <c r="O102" s="31">
        <f t="shared" si="33"/>
        <v>0</v>
      </c>
      <c r="P102" s="36">
        <v>0</v>
      </c>
      <c r="Q102" s="33"/>
      <c r="R102" s="33"/>
      <c r="S102" s="33"/>
      <c r="T102" s="33"/>
      <c r="U102" s="6"/>
      <c r="V102" s="31">
        <f t="shared" si="34"/>
        <v>0</v>
      </c>
      <c r="W102" s="36">
        <v>0</v>
      </c>
      <c r="X102" s="5"/>
      <c r="Y102" s="33"/>
      <c r="Z102" s="33"/>
      <c r="AA102" s="33"/>
      <c r="AB102" s="6"/>
      <c r="AC102" s="31">
        <f t="shared" si="35"/>
        <v>0</v>
      </c>
      <c r="AD102" s="36">
        <v>0</v>
      </c>
      <c r="AE102" s="33"/>
      <c r="AF102" s="33"/>
      <c r="AG102" s="33"/>
      <c r="AH102" s="33"/>
      <c r="AI102" s="6"/>
      <c r="AJ102" s="31">
        <f t="shared" si="36"/>
        <v>0</v>
      </c>
      <c r="AK102" s="36">
        <v>0</v>
      </c>
      <c r="AL102" s="33"/>
      <c r="AM102" s="315">
        <f t="shared" si="26"/>
        <v>0</v>
      </c>
    </row>
    <row r="103" spans="2:39" hidden="1" x14ac:dyDescent="0.25">
      <c r="B103" s="319"/>
      <c r="C103" s="106" t="s">
        <v>190</v>
      </c>
      <c r="D103" s="5"/>
      <c r="E103" s="5"/>
      <c r="F103" s="5"/>
      <c r="G103" s="6"/>
      <c r="H103" s="31">
        <f t="shared" si="32"/>
        <v>0</v>
      </c>
      <c r="I103" s="36">
        <v>0</v>
      </c>
      <c r="J103" s="33"/>
      <c r="K103" s="446"/>
      <c r="L103" s="442"/>
      <c r="M103" s="442"/>
      <c r="N103" s="441"/>
      <c r="O103" s="31">
        <f t="shared" si="33"/>
        <v>0</v>
      </c>
      <c r="P103" s="36">
        <v>0</v>
      </c>
      <c r="Q103" s="33"/>
      <c r="R103" s="33"/>
      <c r="S103" s="33"/>
      <c r="T103" s="33"/>
      <c r="U103" s="6"/>
      <c r="V103" s="31">
        <f t="shared" si="34"/>
        <v>0</v>
      </c>
      <c r="W103" s="36">
        <v>0</v>
      </c>
      <c r="X103" s="5"/>
      <c r="Y103" s="33"/>
      <c r="Z103" s="33"/>
      <c r="AA103" s="33"/>
      <c r="AB103" s="6"/>
      <c r="AC103" s="31">
        <f t="shared" si="35"/>
        <v>0</v>
      </c>
      <c r="AD103" s="36">
        <v>0</v>
      </c>
      <c r="AE103" s="33"/>
      <c r="AF103" s="33"/>
      <c r="AG103" s="33"/>
      <c r="AH103" s="33"/>
      <c r="AI103" s="6"/>
      <c r="AJ103" s="31">
        <f t="shared" si="36"/>
        <v>0</v>
      </c>
      <c r="AK103" s="36">
        <v>0</v>
      </c>
      <c r="AL103" s="33"/>
      <c r="AM103" s="315">
        <f t="shared" si="26"/>
        <v>0</v>
      </c>
    </row>
    <row r="104" spans="2:39" hidden="1" x14ac:dyDescent="0.25">
      <c r="B104" s="319"/>
      <c r="C104" s="106" t="s">
        <v>191</v>
      </c>
      <c r="D104" s="5"/>
      <c r="E104" s="5"/>
      <c r="F104" s="5"/>
      <c r="G104" s="6"/>
      <c r="H104" s="31">
        <f t="shared" si="32"/>
        <v>0</v>
      </c>
      <c r="I104" s="36">
        <v>0</v>
      </c>
      <c r="J104" s="33"/>
      <c r="K104" s="446"/>
      <c r="L104" s="442"/>
      <c r="M104" s="442"/>
      <c r="N104" s="441"/>
      <c r="O104" s="31">
        <f t="shared" si="33"/>
        <v>0</v>
      </c>
      <c r="P104" s="36">
        <v>0</v>
      </c>
      <c r="Q104" s="33"/>
      <c r="R104" s="33"/>
      <c r="S104" s="33"/>
      <c r="T104" s="33"/>
      <c r="U104" s="6"/>
      <c r="V104" s="31">
        <f t="shared" si="34"/>
        <v>0</v>
      </c>
      <c r="W104" s="36">
        <v>0</v>
      </c>
      <c r="X104" s="5"/>
      <c r="Y104" s="33"/>
      <c r="Z104" s="33"/>
      <c r="AA104" s="33"/>
      <c r="AB104" s="6"/>
      <c r="AC104" s="31">
        <f t="shared" si="35"/>
        <v>0</v>
      </c>
      <c r="AD104" s="36">
        <v>0</v>
      </c>
      <c r="AE104" s="33"/>
      <c r="AF104" s="33"/>
      <c r="AG104" s="33"/>
      <c r="AH104" s="33"/>
      <c r="AI104" s="6"/>
      <c r="AJ104" s="31">
        <f t="shared" si="36"/>
        <v>0</v>
      </c>
      <c r="AK104" s="36">
        <v>0</v>
      </c>
      <c r="AL104" s="33"/>
      <c r="AM104" s="315">
        <f t="shared" si="26"/>
        <v>0</v>
      </c>
    </row>
    <row r="105" spans="2:39" hidden="1" x14ac:dyDescent="0.25">
      <c r="B105" s="319"/>
      <c r="C105" s="106" t="s">
        <v>192</v>
      </c>
      <c r="D105" s="5"/>
      <c r="E105" s="5"/>
      <c r="F105" s="5"/>
      <c r="G105" s="6"/>
      <c r="H105" s="31">
        <f t="shared" si="32"/>
        <v>0</v>
      </c>
      <c r="I105" s="36">
        <v>0</v>
      </c>
      <c r="J105" s="33"/>
      <c r="K105" s="446"/>
      <c r="L105" s="442"/>
      <c r="M105" s="442"/>
      <c r="N105" s="441"/>
      <c r="O105" s="31">
        <f t="shared" si="33"/>
        <v>0</v>
      </c>
      <c r="P105" s="36">
        <v>0</v>
      </c>
      <c r="Q105" s="33"/>
      <c r="R105" s="33"/>
      <c r="S105" s="33"/>
      <c r="T105" s="33"/>
      <c r="U105" s="6"/>
      <c r="V105" s="31">
        <f t="shared" si="34"/>
        <v>0</v>
      </c>
      <c r="W105" s="36">
        <v>0</v>
      </c>
      <c r="X105" s="5"/>
      <c r="Y105" s="33"/>
      <c r="Z105" s="33"/>
      <c r="AA105" s="33"/>
      <c r="AB105" s="6"/>
      <c r="AC105" s="31">
        <f t="shared" si="35"/>
        <v>0</v>
      </c>
      <c r="AD105" s="36">
        <v>0</v>
      </c>
      <c r="AE105" s="33"/>
      <c r="AF105" s="33"/>
      <c r="AG105" s="33"/>
      <c r="AH105" s="33"/>
      <c r="AI105" s="6"/>
      <c r="AJ105" s="31">
        <f t="shared" si="36"/>
        <v>0</v>
      </c>
      <c r="AK105" s="36">
        <v>0</v>
      </c>
      <c r="AL105" s="33"/>
      <c r="AM105" s="315">
        <f t="shared" si="26"/>
        <v>0</v>
      </c>
    </row>
    <row r="106" spans="2:39" hidden="1" x14ac:dyDescent="0.25">
      <c r="B106" s="319"/>
      <c r="C106" s="106" t="s">
        <v>193</v>
      </c>
      <c r="D106" s="5"/>
      <c r="E106" s="5"/>
      <c r="F106" s="5"/>
      <c r="G106" s="6"/>
      <c r="H106" s="31">
        <f t="shared" si="32"/>
        <v>0</v>
      </c>
      <c r="I106" s="36">
        <v>0</v>
      </c>
      <c r="J106" s="33"/>
      <c r="K106" s="446"/>
      <c r="L106" s="442"/>
      <c r="M106" s="442"/>
      <c r="N106" s="441"/>
      <c r="O106" s="31">
        <f t="shared" si="33"/>
        <v>0</v>
      </c>
      <c r="P106" s="36">
        <v>0</v>
      </c>
      <c r="Q106" s="33"/>
      <c r="R106" s="33"/>
      <c r="S106" s="33"/>
      <c r="T106" s="33"/>
      <c r="U106" s="6"/>
      <c r="V106" s="31">
        <f t="shared" si="34"/>
        <v>0</v>
      </c>
      <c r="W106" s="36">
        <v>0</v>
      </c>
      <c r="X106" s="5"/>
      <c r="Y106" s="33"/>
      <c r="Z106" s="33"/>
      <c r="AA106" s="33"/>
      <c r="AB106" s="6"/>
      <c r="AC106" s="31">
        <f t="shared" si="35"/>
        <v>0</v>
      </c>
      <c r="AD106" s="36">
        <v>0</v>
      </c>
      <c r="AE106" s="33"/>
      <c r="AF106" s="33"/>
      <c r="AG106" s="33"/>
      <c r="AH106" s="33"/>
      <c r="AI106" s="6"/>
      <c r="AJ106" s="31">
        <f t="shared" si="36"/>
        <v>0</v>
      </c>
      <c r="AK106" s="36">
        <v>0</v>
      </c>
      <c r="AL106" s="33"/>
      <c r="AM106" s="315">
        <f t="shared" si="26"/>
        <v>0</v>
      </c>
    </row>
    <row r="107" spans="2:39" hidden="1" x14ac:dyDescent="0.25">
      <c r="B107" s="319"/>
      <c r="C107" s="106" t="s">
        <v>194</v>
      </c>
      <c r="D107" s="5"/>
      <c r="E107" s="5"/>
      <c r="F107" s="5"/>
      <c r="G107" s="6"/>
      <c r="H107" s="31">
        <f t="shared" si="32"/>
        <v>0</v>
      </c>
      <c r="I107" s="36">
        <v>0</v>
      </c>
      <c r="J107" s="33"/>
      <c r="K107" s="446"/>
      <c r="L107" s="442"/>
      <c r="M107" s="442"/>
      <c r="N107" s="441"/>
      <c r="O107" s="31">
        <f t="shared" si="33"/>
        <v>0</v>
      </c>
      <c r="P107" s="36">
        <v>0</v>
      </c>
      <c r="Q107" s="33"/>
      <c r="R107" s="33"/>
      <c r="S107" s="33"/>
      <c r="T107" s="33"/>
      <c r="U107" s="6"/>
      <c r="V107" s="31">
        <f t="shared" si="34"/>
        <v>0</v>
      </c>
      <c r="W107" s="36">
        <v>0</v>
      </c>
      <c r="X107" s="5"/>
      <c r="Y107" s="33"/>
      <c r="Z107" s="33"/>
      <c r="AA107" s="33"/>
      <c r="AB107" s="6"/>
      <c r="AC107" s="31">
        <f t="shared" si="35"/>
        <v>0</v>
      </c>
      <c r="AD107" s="36">
        <v>0</v>
      </c>
      <c r="AE107" s="33"/>
      <c r="AF107" s="33"/>
      <c r="AG107" s="33"/>
      <c r="AH107" s="33"/>
      <c r="AI107" s="6"/>
      <c r="AJ107" s="31">
        <f t="shared" si="36"/>
        <v>0</v>
      </c>
      <c r="AK107" s="36">
        <v>0</v>
      </c>
      <c r="AL107" s="33"/>
      <c r="AM107" s="315">
        <f t="shared" si="26"/>
        <v>0</v>
      </c>
    </row>
    <row r="108" spans="2:39" hidden="1" x14ac:dyDescent="0.25">
      <c r="B108" s="319"/>
      <c r="C108" s="106" t="s">
        <v>195</v>
      </c>
      <c r="D108" s="5"/>
      <c r="E108" s="5"/>
      <c r="F108" s="5"/>
      <c r="G108" s="6"/>
      <c r="H108" s="31">
        <f t="shared" si="32"/>
        <v>0</v>
      </c>
      <c r="I108" s="36">
        <v>0</v>
      </c>
      <c r="J108" s="33"/>
      <c r="K108" s="446"/>
      <c r="L108" s="442"/>
      <c r="M108" s="442"/>
      <c r="N108" s="441"/>
      <c r="O108" s="31">
        <f t="shared" si="33"/>
        <v>0</v>
      </c>
      <c r="P108" s="36">
        <v>0</v>
      </c>
      <c r="Q108" s="33"/>
      <c r="R108" s="33"/>
      <c r="S108" s="33"/>
      <c r="T108" s="33"/>
      <c r="U108" s="6"/>
      <c r="V108" s="31">
        <f t="shared" si="34"/>
        <v>0</v>
      </c>
      <c r="W108" s="36">
        <v>0</v>
      </c>
      <c r="X108" s="5"/>
      <c r="Y108" s="33"/>
      <c r="Z108" s="33"/>
      <c r="AA108" s="33"/>
      <c r="AB108" s="6"/>
      <c r="AC108" s="31">
        <f t="shared" si="35"/>
        <v>0</v>
      </c>
      <c r="AD108" s="36">
        <v>0</v>
      </c>
      <c r="AE108" s="33"/>
      <c r="AF108" s="33"/>
      <c r="AG108" s="33"/>
      <c r="AH108" s="33"/>
      <c r="AI108" s="6"/>
      <c r="AJ108" s="31">
        <f t="shared" si="36"/>
        <v>0</v>
      </c>
      <c r="AK108" s="36">
        <v>0</v>
      </c>
      <c r="AL108" s="33"/>
      <c r="AM108" s="315">
        <f t="shared" si="26"/>
        <v>0</v>
      </c>
    </row>
    <row r="109" spans="2:39" hidden="1" x14ac:dyDescent="0.25">
      <c r="B109" s="319"/>
      <c r="C109" s="106" t="s">
        <v>196</v>
      </c>
      <c r="D109" s="5"/>
      <c r="E109" s="5"/>
      <c r="F109" s="5"/>
      <c r="G109" s="6"/>
      <c r="H109" s="31">
        <f t="shared" si="32"/>
        <v>0</v>
      </c>
      <c r="I109" s="36">
        <v>0</v>
      </c>
      <c r="J109" s="33"/>
      <c r="K109" s="446"/>
      <c r="L109" s="442"/>
      <c r="M109" s="442"/>
      <c r="N109" s="441"/>
      <c r="O109" s="31">
        <f t="shared" si="33"/>
        <v>0</v>
      </c>
      <c r="P109" s="36">
        <v>0</v>
      </c>
      <c r="Q109" s="33"/>
      <c r="R109" s="33"/>
      <c r="S109" s="33"/>
      <c r="T109" s="33"/>
      <c r="U109" s="6"/>
      <c r="V109" s="31">
        <f t="shared" si="34"/>
        <v>0</v>
      </c>
      <c r="W109" s="36">
        <v>0</v>
      </c>
      <c r="X109" s="5"/>
      <c r="Y109" s="33"/>
      <c r="Z109" s="33"/>
      <c r="AA109" s="33"/>
      <c r="AB109" s="6"/>
      <c r="AC109" s="31">
        <f t="shared" si="35"/>
        <v>0</v>
      </c>
      <c r="AD109" s="36">
        <v>0</v>
      </c>
      <c r="AE109" s="33"/>
      <c r="AF109" s="33"/>
      <c r="AG109" s="33"/>
      <c r="AH109" s="33"/>
      <c r="AI109" s="6"/>
      <c r="AJ109" s="31">
        <f t="shared" si="36"/>
        <v>0</v>
      </c>
      <c r="AK109" s="36">
        <v>0</v>
      </c>
      <c r="AL109" s="33"/>
      <c r="AM109" s="315">
        <f t="shared" si="26"/>
        <v>0</v>
      </c>
    </row>
    <row r="110" spans="2:39" hidden="1" x14ac:dyDescent="0.25">
      <c r="B110" s="318"/>
      <c r="C110" s="106" t="s">
        <v>197</v>
      </c>
      <c r="D110" s="5"/>
      <c r="E110" s="5"/>
      <c r="F110" s="5"/>
      <c r="G110" s="6"/>
      <c r="H110" s="31">
        <f t="shared" si="32"/>
        <v>0</v>
      </c>
      <c r="I110" s="36">
        <v>0</v>
      </c>
      <c r="J110" s="33"/>
      <c r="K110" s="446"/>
      <c r="L110" s="442"/>
      <c r="M110" s="442"/>
      <c r="N110" s="441"/>
      <c r="O110" s="31">
        <f t="shared" si="33"/>
        <v>0</v>
      </c>
      <c r="P110" s="36">
        <v>0</v>
      </c>
      <c r="Q110" s="33"/>
      <c r="R110" s="33"/>
      <c r="S110" s="33"/>
      <c r="T110" s="33"/>
      <c r="U110" s="6"/>
      <c r="V110" s="31">
        <f t="shared" si="34"/>
        <v>0</v>
      </c>
      <c r="W110" s="36">
        <v>0</v>
      </c>
      <c r="X110" s="5"/>
      <c r="Y110" s="33"/>
      <c r="Z110" s="33"/>
      <c r="AA110" s="33"/>
      <c r="AB110" s="6"/>
      <c r="AC110" s="31">
        <f t="shared" si="35"/>
        <v>0</v>
      </c>
      <c r="AD110" s="36">
        <v>0</v>
      </c>
      <c r="AE110" s="33"/>
      <c r="AF110" s="33"/>
      <c r="AG110" s="33"/>
      <c r="AH110" s="33"/>
      <c r="AI110" s="6"/>
      <c r="AJ110" s="31">
        <f t="shared" si="36"/>
        <v>0</v>
      </c>
      <c r="AK110" s="36">
        <v>0</v>
      </c>
      <c r="AL110" s="33"/>
      <c r="AM110" s="328">
        <f t="shared" si="26"/>
        <v>0</v>
      </c>
    </row>
    <row r="111" spans="2:39" s="76" customFormat="1" ht="15.75" x14ac:dyDescent="0.25">
      <c r="B111" s="526" t="s">
        <v>66</v>
      </c>
      <c r="C111" s="511"/>
      <c r="D111" s="91"/>
      <c r="E111" s="91"/>
      <c r="F111" s="91"/>
      <c r="G111" s="92"/>
      <c r="H111" s="138">
        <f>SUM(H86:H110)</f>
        <v>0</v>
      </c>
      <c r="I111" s="317">
        <f>+I49+I46+I53+I70+I77+I83+I84+I85</f>
        <v>0</v>
      </c>
      <c r="J111" s="94"/>
      <c r="K111" s="447"/>
      <c r="L111" s="448"/>
      <c r="M111" s="448"/>
      <c r="N111" s="449"/>
      <c r="O111" s="138">
        <f>SUM(O86:O110)</f>
        <v>0</v>
      </c>
      <c r="P111" s="317">
        <f>+P49+P46+P53+P70+P77+P83+P84+P85</f>
        <v>0</v>
      </c>
      <c r="Q111" s="94"/>
      <c r="R111" s="94"/>
      <c r="S111" s="94"/>
      <c r="T111" s="94"/>
      <c r="U111" s="92"/>
      <c r="V111" s="138">
        <f>SUM(V86:V110)</f>
        <v>0</v>
      </c>
      <c r="W111" s="317">
        <f>+W49+W46+W53+W70+W77+W83+W84+W85</f>
        <v>0</v>
      </c>
      <c r="X111" s="91"/>
      <c r="Y111" s="94"/>
      <c r="Z111" s="94"/>
      <c r="AA111" s="94"/>
      <c r="AB111" s="92"/>
      <c r="AC111" s="138">
        <f>SUM(AC86:AC110)</f>
        <v>0</v>
      </c>
      <c r="AD111" s="317">
        <f>+AD49+AD46+AD53+AD70+AD77+AD83+AD84+AD85</f>
        <v>0</v>
      </c>
      <c r="AE111" s="94"/>
      <c r="AF111" s="94"/>
      <c r="AG111" s="94"/>
      <c r="AH111" s="94"/>
      <c r="AI111" s="92"/>
      <c r="AJ111" s="138">
        <f>SUM(AJ86:AJ110)</f>
        <v>0</v>
      </c>
      <c r="AK111" s="317">
        <f>+AK49+AK46+AK53+AK70+AK77+AK83+AK84+AK85</f>
        <v>0</v>
      </c>
      <c r="AL111" s="94"/>
      <c r="AM111" s="316">
        <f t="shared" ref="AM111" si="37">I111+P111+W111+AD111+AK111</f>
        <v>0</v>
      </c>
    </row>
    <row r="112" spans="2:39" s="76" customFormat="1" ht="15.75" x14ac:dyDescent="0.25">
      <c r="B112" s="97"/>
      <c r="C112" s="98"/>
      <c r="D112" s="98"/>
      <c r="E112" s="98"/>
      <c r="F112" s="91"/>
      <c r="G112" s="92"/>
      <c r="H112" s="92"/>
      <c r="I112" s="108"/>
      <c r="J112" s="94"/>
      <c r="K112" s="447"/>
      <c r="L112" s="448"/>
      <c r="M112" s="448"/>
      <c r="N112" s="449"/>
      <c r="O112" s="92"/>
      <c r="P112" s="108"/>
      <c r="Q112" s="94"/>
      <c r="R112" s="94"/>
      <c r="S112" s="94"/>
      <c r="T112" s="94"/>
      <c r="U112" s="92"/>
      <c r="V112" s="92"/>
      <c r="W112" s="108"/>
      <c r="X112" s="91"/>
      <c r="Y112" s="94"/>
      <c r="Z112" s="94"/>
      <c r="AA112" s="94"/>
      <c r="AB112" s="92"/>
      <c r="AC112" s="92"/>
      <c r="AD112" s="108"/>
      <c r="AE112" s="94"/>
      <c r="AF112" s="94"/>
      <c r="AG112" s="94"/>
      <c r="AH112" s="94"/>
      <c r="AI112" s="92"/>
      <c r="AJ112" s="92"/>
      <c r="AK112" s="108"/>
      <c r="AL112" s="94"/>
      <c r="AM112" s="99"/>
    </row>
    <row r="113" spans="1:39" s="76" customFormat="1" ht="15.75" x14ac:dyDescent="0.25">
      <c r="B113" s="524" t="s">
        <v>67</v>
      </c>
      <c r="C113" s="525"/>
      <c r="D113" s="91"/>
      <c r="E113" s="91"/>
      <c r="F113" s="91"/>
      <c r="G113" s="92"/>
      <c r="H113" s="92"/>
      <c r="I113" s="69">
        <f>+I111+I44</f>
        <v>0</v>
      </c>
      <c r="J113" s="94"/>
      <c r="K113" s="447"/>
      <c r="L113" s="448"/>
      <c r="M113" s="448"/>
      <c r="N113" s="449"/>
      <c r="O113" s="92"/>
      <c r="P113" s="69">
        <f>+P111+P44</f>
        <v>0</v>
      </c>
      <c r="Q113" s="94"/>
      <c r="R113" s="94"/>
      <c r="S113" s="94"/>
      <c r="T113" s="94"/>
      <c r="U113" s="92"/>
      <c r="V113" s="92"/>
      <c r="W113" s="69">
        <f>+W111+W44</f>
        <v>0</v>
      </c>
      <c r="X113" s="91"/>
      <c r="Y113" s="94"/>
      <c r="Z113" s="94"/>
      <c r="AA113" s="94"/>
      <c r="AB113" s="92"/>
      <c r="AC113" s="92"/>
      <c r="AD113" s="69">
        <f>+AD111+AD44</f>
        <v>0</v>
      </c>
      <c r="AE113" s="94"/>
      <c r="AF113" s="94"/>
      <c r="AG113" s="94"/>
      <c r="AH113" s="94"/>
      <c r="AI113" s="92"/>
      <c r="AJ113" s="92"/>
      <c r="AK113" s="69">
        <f>+AK111+AK44</f>
        <v>0</v>
      </c>
      <c r="AL113" s="94"/>
      <c r="AM113" s="109">
        <f>I113+P113+W113+AD113+AK113</f>
        <v>0</v>
      </c>
    </row>
    <row r="114" spans="1:39" s="76" customFormat="1" ht="15.75" x14ac:dyDescent="0.25">
      <c r="B114" s="97"/>
      <c r="C114" s="98"/>
      <c r="D114" s="91"/>
      <c r="E114" s="91"/>
      <c r="F114" s="91"/>
      <c r="G114" s="92"/>
      <c r="H114" s="92"/>
      <c r="I114" s="108"/>
      <c r="J114" s="94"/>
      <c r="K114" s="447"/>
      <c r="L114" s="448"/>
      <c r="M114" s="448"/>
      <c r="N114" s="449"/>
      <c r="O114" s="92"/>
      <c r="P114" s="108"/>
      <c r="Q114" s="94"/>
      <c r="R114" s="94"/>
      <c r="S114" s="94"/>
      <c r="T114" s="94"/>
      <c r="U114" s="92"/>
      <c r="V114" s="92"/>
      <c r="W114" s="108"/>
      <c r="X114" s="91"/>
      <c r="Y114" s="94"/>
      <c r="Z114" s="94"/>
      <c r="AA114" s="94"/>
      <c r="AB114" s="92"/>
      <c r="AC114" s="92"/>
      <c r="AD114" s="108"/>
      <c r="AE114" s="94"/>
      <c r="AF114" s="94"/>
      <c r="AG114" s="94"/>
      <c r="AH114" s="94"/>
      <c r="AI114" s="92"/>
      <c r="AJ114" s="92"/>
      <c r="AK114" s="108"/>
      <c r="AL114" s="94"/>
      <c r="AM114" s="99"/>
    </row>
    <row r="115" spans="1:39" s="76" customFormat="1" ht="15.75" x14ac:dyDescent="0.25">
      <c r="B115" s="524" t="s">
        <v>68</v>
      </c>
      <c r="C115" s="525"/>
      <c r="D115" s="91"/>
      <c r="E115" s="91"/>
      <c r="F115" s="91"/>
      <c r="G115" s="92"/>
      <c r="H115" s="92"/>
      <c r="I115" s="94"/>
      <c r="J115" s="94"/>
      <c r="K115" s="447"/>
      <c r="L115" s="448"/>
      <c r="M115" s="448"/>
      <c r="N115" s="449"/>
      <c r="O115" s="92"/>
      <c r="P115" s="94"/>
      <c r="Q115" s="94"/>
      <c r="R115" s="94"/>
      <c r="S115" s="94"/>
      <c r="T115" s="94"/>
      <c r="U115" s="92"/>
      <c r="V115" s="92"/>
      <c r="W115" s="94"/>
      <c r="X115" s="91"/>
      <c r="Y115" s="94"/>
      <c r="Z115" s="94"/>
      <c r="AA115" s="94"/>
      <c r="AB115" s="92"/>
      <c r="AC115" s="92"/>
      <c r="AD115" s="94"/>
      <c r="AE115" s="94"/>
      <c r="AF115" s="94"/>
      <c r="AG115" s="94"/>
      <c r="AH115" s="94"/>
      <c r="AI115" s="92"/>
      <c r="AJ115" s="92"/>
      <c r="AK115" s="94"/>
      <c r="AL115" s="94"/>
      <c r="AM115" s="99"/>
    </row>
    <row r="116" spans="1:39" s="76" customFormat="1" ht="15.75" x14ac:dyDescent="0.25">
      <c r="B116" s="110"/>
      <c r="C116" s="111"/>
      <c r="D116" s="434"/>
      <c r="E116" s="434"/>
      <c r="F116" s="91"/>
      <c r="G116" s="92"/>
      <c r="H116" s="92"/>
      <c r="I116" s="94"/>
      <c r="J116" s="94"/>
      <c r="K116" s="447"/>
      <c r="L116" s="448"/>
      <c r="M116" s="448"/>
      <c r="N116" s="449"/>
      <c r="O116" s="92"/>
      <c r="P116" s="94"/>
      <c r="Q116" s="94"/>
      <c r="R116" s="94"/>
      <c r="S116" s="94"/>
      <c r="T116" s="94"/>
      <c r="U116" s="92"/>
      <c r="V116" s="92"/>
      <c r="W116" s="94"/>
      <c r="X116" s="91"/>
      <c r="Y116" s="94"/>
      <c r="Z116" s="94"/>
      <c r="AA116" s="94"/>
      <c r="AB116" s="92"/>
      <c r="AC116" s="92"/>
      <c r="AD116" s="94"/>
      <c r="AE116" s="94"/>
      <c r="AF116" s="94"/>
      <c r="AG116" s="94"/>
      <c r="AH116" s="94"/>
      <c r="AI116" s="92"/>
      <c r="AJ116" s="92"/>
      <c r="AK116" s="94"/>
      <c r="AL116" s="94"/>
      <c r="AM116" s="99"/>
    </row>
    <row r="117" spans="1:39" x14ac:dyDescent="0.25">
      <c r="A117" s="416"/>
      <c r="B117" s="115"/>
      <c r="C117" s="116"/>
      <c r="D117" s="435"/>
      <c r="E117" s="435"/>
      <c r="F117" s="113" t="s">
        <v>69</v>
      </c>
      <c r="G117" s="114">
        <v>0.52</v>
      </c>
      <c r="H117" s="104" t="s">
        <v>69</v>
      </c>
      <c r="I117" s="69">
        <f>+I113-(H111)-I71-I83-I84-I62</f>
        <v>0</v>
      </c>
      <c r="J117" s="33"/>
      <c r="K117" s="446"/>
      <c r="L117" s="442"/>
      <c r="M117" s="442"/>
      <c r="N117" s="441"/>
      <c r="O117" s="6"/>
      <c r="P117" s="69">
        <f>+P113-(O111)-P71-P83-P84-P62</f>
        <v>0</v>
      </c>
      <c r="Q117" s="33"/>
      <c r="R117" s="33"/>
      <c r="S117" s="33"/>
      <c r="T117" s="33"/>
      <c r="U117" s="6"/>
      <c r="V117" s="6"/>
      <c r="W117" s="69">
        <f>+W113-(V111)-W71-W83-W84-W62</f>
        <v>0</v>
      </c>
      <c r="X117" s="5"/>
      <c r="Y117" s="33"/>
      <c r="Z117" s="33"/>
      <c r="AA117" s="33"/>
      <c r="AB117" s="6"/>
      <c r="AC117" s="6"/>
      <c r="AD117" s="69">
        <f>+AD113-(AC111)-AD71-AD83-AD84-AD62</f>
        <v>0</v>
      </c>
      <c r="AE117" s="33"/>
      <c r="AF117" s="33"/>
      <c r="AG117" s="33"/>
      <c r="AH117" s="33"/>
      <c r="AI117" s="6"/>
      <c r="AJ117" s="6"/>
      <c r="AK117" s="69">
        <f>+AK113-(AJ111)-AK71-AK83-AK84-AK62</f>
        <v>0</v>
      </c>
      <c r="AL117" s="33"/>
      <c r="AM117" s="109">
        <f>+I117+P117+W117+AD117+AK117</f>
        <v>0</v>
      </c>
    </row>
    <row r="118" spans="1:39" x14ac:dyDescent="0.25">
      <c r="A118" s="419"/>
      <c r="B118" s="115"/>
      <c r="C118" s="116"/>
      <c r="D118" s="435"/>
      <c r="E118" s="435"/>
      <c r="F118" s="49"/>
      <c r="G118" s="6"/>
      <c r="H118" s="104" t="s">
        <v>70</v>
      </c>
      <c r="I118" s="69">
        <f>ROUND((I117*G117),0)</f>
        <v>0</v>
      </c>
      <c r="J118" s="33"/>
      <c r="K118" s="446"/>
      <c r="L118" s="442"/>
      <c r="M118" s="442"/>
      <c r="N118" s="441"/>
      <c r="O118" s="6"/>
      <c r="P118" s="69">
        <f>ROUND((P117*G117),0)</f>
        <v>0</v>
      </c>
      <c r="Q118" s="33"/>
      <c r="R118" s="33"/>
      <c r="S118" s="33"/>
      <c r="T118" s="33"/>
      <c r="U118" s="6"/>
      <c r="V118" s="6"/>
      <c r="W118" s="69">
        <f>ROUND((W117*G117),0)</f>
        <v>0</v>
      </c>
      <c r="X118" s="5"/>
      <c r="Y118" s="33"/>
      <c r="Z118" s="33"/>
      <c r="AA118" s="33"/>
      <c r="AB118" s="6"/>
      <c r="AC118" s="6"/>
      <c r="AD118" s="69">
        <f>ROUND((AD117*G117),0)</f>
        <v>0</v>
      </c>
      <c r="AE118" s="33"/>
      <c r="AF118" s="33"/>
      <c r="AG118" s="33"/>
      <c r="AH118" s="33"/>
      <c r="AI118" s="6"/>
      <c r="AJ118" s="6"/>
      <c r="AK118" s="69">
        <f>ROUND((AK117*G117),0)</f>
        <v>0</v>
      </c>
      <c r="AL118" s="33"/>
      <c r="AM118" s="109">
        <f>+I118+P118+W118+AD118+AK118</f>
        <v>0</v>
      </c>
    </row>
    <row r="119" spans="1:39" x14ac:dyDescent="0.25">
      <c r="A119" s="419"/>
      <c r="B119" s="115"/>
      <c r="C119" s="116"/>
      <c r="D119" s="435"/>
      <c r="E119" s="435"/>
      <c r="F119" s="7"/>
      <c r="G119" s="6"/>
      <c r="H119" s="104" t="s">
        <v>71</v>
      </c>
      <c r="I119" s="33"/>
      <c r="J119" s="33"/>
      <c r="K119" s="446"/>
      <c r="L119" s="442"/>
      <c r="M119" s="442"/>
      <c r="N119" s="441"/>
      <c r="O119" s="6"/>
      <c r="P119" s="33"/>
      <c r="Q119" s="33"/>
      <c r="R119" s="33"/>
      <c r="S119" s="33"/>
      <c r="T119" s="33"/>
      <c r="U119" s="6"/>
      <c r="V119" s="6"/>
      <c r="W119" s="33"/>
      <c r="X119" s="5"/>
      <c r="Y119" s="33"/>
      <c r="Z119" s="33"/>
      <c r="AA119" s="33"/>
      <c r="AB119" s="6"/>
      <c r="AC119" s="6"/>
      <c r="AD119" s="33"/>
      <c r="AE119" s="33"/>
      <c r="AF119" s="33"/>
      <c r="AG119" s="33"/>
      <c r="AH119" s="33"/>
      <c r="AI119" s="6"/>
      <c r="AJ119" s="6"/>
      <c r="AK119" s="33"/>
      <c r="AL119" s="33"/>
      <c r="AM119" s="8"/>
    </row>
    <row r="120" spans="1:39" x14ac:dyDescent="0.25">
      <c r="A120" s="419"/>
      <c r="B120" s="115"/>
      <c r="C120" s="116"/>
      <c r="D120" s="435"/>
      <c r="E120" s="435"/>
      <c r="F120" s="113" t="s">
        <v>70</v>
      </c>
      <c r="G120" s="114">
        <v>0.42859999999999998</v>
      </c>
      <c r="H120" s="6"/>
      <c r="I120" s="69">
        <f>+I113</f>
        <v>0</v>
      </c>
      <c r="J120" s="33"/>
      <c r="K120" s="446"/>
      <c r="L120" s="442"/>
      <c r="M120" s="442"/>
      <c r="N120" s="441"/>
      <c r="O120" s="6"/>
      <c r="P120" s="69">
        <f>+P113</f>
        <v>0</v>
      </c>
      <c r="Q120" s="33"/>
      <c r="R120" s="33"/>
      <c r="S120" s="33"/>
      <c r="T120" s="33"/>
      <c r="U120" s="6"/>
      <c r="V120" s="6"/>
      <c r="W120" s="69">
        <f>+W113</f>
        <v>0</v>
      </c>
      <c r="X120" s="5"/>
      <c r="Y120" s="33"/>
      <c r="Z120" s="33"/>
      <c r="AA120" s="33"/>
      <c r="AB120" s="6"/>
      <c r="AC120" s="6"/>
      <c r="AD120" s="69">
        <f>+AD113</f>
        <v>0</v>
      </c>
      <c r="AE120" s="33"/>
      <c r="AF120" s="33"/>
      <c r="AG120" s="33"/>
      <c r="AH120" s="33"/>
      <c r="AI120" s="6"/>
      <c r="AJ120" s="6"/>
      <c r="AK120" s="69">
        <f>+AK113</f>
        <v>0</v>
      </c>
      <c r="AL120" s="33"/>
      <c r="AM120" s="109">
        <f>+I120+P120+W120+AD120+AK120</f>
        <v>0</v>
      </c>
    </row>
    <row r="121" spans="1:39" x14ac:dyDescent="0.25">
      <c r="A121" s="419"/>
      <c r="B121" s="115"/>
      <c r="C121" s="116"/>
      <c r="D121" s="435"/>
      <c r="E121" s="435"/>
      <c r="F121" s="49"/>
      <c r="G121" s="6"/>
      <c r="H121" s="6"/>
      <c r="I121" s="69">
        <f>ROUND((I120*G120),0)</f>
        <v>0</v>
      </c>
      <c r="J121" s="33"/>
      <c r="K121" s="446"/>
      <c r="L121" s="442"/>
      <c r="M121" s="442"/>
      <c r="N121" s="441"/>
      <c r="O121" s="6"/>
      <c r="P121" s="69">
        <f>ROUND((P120*G120),0)</f>
        <v>0</v>
      </c>
      <c r="Q121" s="33"/>
      <c r="R121" s="33"/>
      <c r="S121" s="33"/>
      <c r="T121" s="33"/>
      <c r="U121" s="6"/>
      <c r="V121" s="6"/>
      <c r="W121" s="69">
        <f>ROUND((W120*G120),0)</f>
        <v>0</v>
      </c>
      <c r="X121" s="5"/>
      <c r="Y121" s="33"/>
      <c r="Z121" s="33"/>
      <c r="AA121" s="33"/>
      <c r="AB121" s="6"/>
      <c r="AC121" s="6"/>
      <c r="AD121" s="69">
        <f>ROUND((AD113*G120),0)</f>
        <v>0</v>
      </c>
      <c r="AE121" s="33"/>
      <c r="AF121" s="33"/>
      <c r="AG121" s="33"/>
      <c r="AH121" s="33"/>
      <c r="AI121" s="6"/>
      <c r="AJ121" s="6"/>
      <c r="AK121" s="69">
        <f>ROUND((AK120*G120),0)</f>
        <v>0</v>
      </c>
      <c r="AL121" s="33"/>
      <c r="AM121" s="109">
        <f>+I121+P121+W121+AD121+AK121</f>
        <v>0</v>
      </c>
    </row>
    <row r="122" spans="1:39" x14ac:dyDescent="0.25">
      <c r="A122" s="419"/>
      <c r="B122" s="115"/>
      <c r="C122" s="116"/>
      <c r="D122" s="435"/>
      <c r="E122" s="435"/>
      <c r="F122" s="7"/>
      <c r="G122" s="6"/>
      <c r="H122" s="6"/>
      <c r="I122" s="33"/>
      <c r="J122" s="33"/>
      <c r="K122" s="446"/>
      <c r="L122" s="442"/>
      <c r="M122" s="442"/>
      <c r="N122" s="441"/>
      <c r="O122" s="6"/>
      <c r="P122" s="33"/>
      <c r="Q122" s="33"/>
      <c r="R122" s="33"/>
      <c r="S122" s="33"/>
      <c r="T122" s="33"/>
      <c r="U122" s="6"/>
      <c r="V122" s="6"/>
      <c r="W122" s="33"/>
      <c r="X122" s="5"/>
      <c r="Y122" s="33"/>
      <c r="Z122" s="33"/>
      <c r="AA122" s="33"/>
      <c r="AB122" s="6"/>
      <c r="AC122" s="6"/>
      <c r="AD122" s="33"/>
      <c r="AE122" s="33"/>
      <c r="AF122" s="33"/>
      <c r="AG122" s="33"/>
      <c r="AH122" s="33"/>
      <c r="AI122" s="6"/>
      <c r="AJ122" s="6"/>
      <c r="AK122" s="33"/>
      <c r="AL122" s="33"/>
      <c r="AM122" s="8"/>
    </row>
    <row r="123" spans="1:39" collapsed="1" x14ac:dyDescent="0.25">
      <c r="A123" s="419"/>
      <c r="B123" s="115"/>
      <c r="C123" s="435"/>
      <c r="D123" s="435"/>
      <c r="E123" s="435"/>
      <c r="F123" s="113" t="s">
        <v>71</v>
      </c>
      <c r="G123" s="114">
        <v>0.3</v>
      </c>
      <c r="H123" s="414">
        <f>ROUND(I120*($G$123/(1-$G$123)), 0)</f>
        <v>0</v>
      </c>
      <c r="I123" s="273">
        <f>ROUND(I113*(1+$G$123/(1-$G$123)), 0)</f>
        <v>0</v>
      </c>
      <c r="J123" s="33"/>
      <c r="K123" s="446"/>
      <c r="L123" s="442"/>
      <c r="M123" s="442"/>
      <c r="N123" s="441"/>
      <c r="O123" s="414">
        <f>ROUND(P120*($G$123/(1-$G$123)), 0)</f>
        <v>0</v>
      </c>
      <c r="P123" s="273">
        <f>ROUND(P113*(1+$G$123/(1-$G$123)), 0)</f>
        <v>0</v>
      </c>
      <c r="Q123" s="33"/>
      <c r="R123" s="33"/>
      <c r="S123" s="33"/>
      <c r="T123" s="33"/>
      <c r="U123" s="6"/>
      <c r="V123" s="414">
        <f>ROUND(W120*($G$123/(1-$G$123)), 0)</f>
        <v>0</v>
      </c>
      <c r="W123" s="273">
        <f>ROUND(W113*(1+$G$123/(1-$G$123)), 0)</f>
        <v>0</v>
      </c>
      <c r="X123" s="5"/>
      <c r="Y123" s="33"/>
      <c r="Z123" s="33"/>
      <c r="AA123" s="33"/>
      <c r="AB123" s="6"/>
      <c r="AC123" s="414">
        <f>ROUND(AD120*($G$123/(1-$G$123)), 0)</f>
        <v>0</v>
      </c>
      <c r="AD123" s="273">
        <f>ROUND(AD113*(1+$G$123/(1-$G$123)), 0)</f>
        <v>0</v>
      </c>
      <c r="AE123" s="33"/>
      <c r="AF123" s="33"/>
      <c r="AG123" s="33"/>
      <c r="AH123" s="33"/>
      <c r="AI123" s="6"/>
      <c r="AJ123" s="414">
        <f>ROUND(AK120*($G$123/(1-$G$123)), 0)</f>
        <v>0</v>
      </c>
      <c r="AK123" s="273">
        <f>ROUND(AK113*(1+$G$123/(1-$G$123)), 0)</f>
        <v>0</v>
      </c>
      <c r="AL123" s="33"/>
      <c r="AM123" s="109">
        <f>+I123+P123+W123+AD123+AK123</f>
        <v>0</v>
      </c>
    </row>
    <row r="124" spans="1:39" x14ac:dyDescent="0.25">
      <c r="A124" s="419"/>
      <c r="B124" s="115"/>
      <c r="C124" s="435"/>
      <c r="D124" s="435"/>
      <c r="E124" s="435"/>
      <c r="F124" s="49"/>
      <c r="G124" s="6"/>
      <c r="H124" s="414"/>
      <c r="I124" s="69">
        <f>ROUND((I123*$G$123),0)</f>
        <v>0</v>
      </c>
      <c r="J124" s="33"/>
      <c r="K124" s="446"/>
      <c r="L124" s="442"/>
      <c r="M124" s="442"/>
      <c r="N124" s="441"/>
      <c r="O124" s="414"/>
      <c r="P124" s="69">
        <f>ROUND((P123*$G$123),0)</f>
        <v>0</v>
      </c>
      <c r="Q124" s="33"/>
      <c r="R124" s="33"/>
      <c r="S124" s="33"/>
      <c r="T124" s="33"/>
      <c r="U124" s="6"/>
      <c r="V124" s="414"/>
      <c r="W124" s="69">
        <f>ROUND((W123*$G$123),0)</f>
        <v>0</v>
      </c>
      <c r="X124" s="5"/>
      <c r="Y124" s="33"/>
      <c r="Z124" s="33"/>
      <c r="AA124" s="33"/>
      <c r="AB124" s="6"/>
      <c r="AC124" s="414"/>
      <c r="AD124" s="69">
        <f>ROUND((AD123*$G$123),0)</f>
        <v>0</v>
      </c>
      <c r="AE124" s="33"/>
      <c r="AF124" s="33"/>
      <c r="AG124" s="33"/>
      <c r="AH124" s="33"/>
      <c r="AI124" s="6"/>
      <c r="AJ124" s="414"/>
      <c r="AK124" s="69">
        <f>ROUND((AK123*$G$123),0)</f>
        <v>0</v>
      </c>
      <c r="AL124" s="33"/>
      <c r="AM124" s="109">
        <f>+I124+P124+W124+AD124+AK124</f>
        <v>0</v>
      </c>
    </row>
    <row r="125" spans="1:39" x14ac:dyDescent="0.25">
      <c r="A125" s="419"/>
      <c r="B125" s="115"/>
      <c r="C125" s="435"/>
      <c r="D125" s="435"/>
      <c r="E125" s="435"/>
      <c r="F125" s="7"/>
      <c r="G125" s="6"/>
      <c r="H125" s="414"/>
      <c r="I125" s="33"/>
      <c r="J125" s="33"/>
      <c r="K125" s="446"/>
      <c r="L125" s="442"/>
      <c r="M125" s="442"/>
      <c r="N125" s="441"/>
      <c r="O125" s="414"/>
      <c r="P125" s="33"/>
      <c r="Q125" s="33"/>
      <c r="R125" s="33"/>
      <c r="S125" s="33"/>
      <c r="T125" s="33"/>
      <c r="U125" s="6"/>
      <c r="V125" s="414"/>
      <c r="W125" s="33"/>
      <c r="X125" s="5"/>
      <c r="Y125" s="33"/>
      <c r="Z125" s="33"/>
      <c r="AA125" s="33"/>
      <c r="AB125" s="6"/>
      <c r="AC125" s="414"/>
      <c r="AD125" s="33"/>
      <c r="AE125" s="33"/>
      <c r="AF125" s="33"/>
      <c r="AG125" s="33"/>
      <c r="AH125" s="33"/>
      <c r="AI125" s="6"/>
      <c r="AJ125" s="414"/>
      <c r="AK125" s="33"/>
      <c r="AL125" s="33"/>
      <c r="AM125" s="33"/>
    </row>
    <row r="126" spans="1:39" x14ac:dyDescent="0.25">
      <c r="A126" s="419"/>
      <c r="B126" s="115"/>
      <c r="C126" s="435"/>
      <c r="D126" s="435"/>
      <c r="E126" s="435"/>
      <c r="F126" s="522" t="s">
        <v>207</v>
      </c>
      <c r="G126" s="523"/>
      <c r="H126" s="243">
        <f>ROUND(H153-SUM(I127:I151), 0)</f>
        <v>0</v>
      </c>
      <c r="I126" s="279">
        <f>IF(I121&gt;H123, H123, I118)-SUM(I127:I151)</f>
        <v>0</v>
      </c>
      <c r="J126" s="33"/>
      <c r="K126" s="446"/>
      <c r="L126" s="442"/>
      <c r="M126" s="442"/>
      <c r="N126" s="441"/>
      <c r="O126" s="243">
        <f>O153-SUM(P127:P151)</f>
        <v>0</v>
      </c>
      <c r="P126" s="279">
        <f>IF(P118&gt;O123, O123, P118)-SUM(P127:P151)</f>
        <v>0</v>
      </c>
      <c r="Q126" s="33"/>
      <c r="R126" s="33"/>
      <c r="S126" s="33"/>
      <c r="T126" s="33"/>
      <c r="U126" s="6"/>
      <c r="V126" s="243">
        <f>V153-SUM(W127:W151)</f>
        <v>0</v>
      </c>
      <c r="W126" s="279">
        <f>IF(W118&gt;V123, V123, W118)-SUM(W127:W151)</f>
        <v>0</v>
      </c>
      <c r="X126" s="5"/>
      <c r="Y126" s="33"/>
      <c r="Z126" s="33"/>
      <c r="AA126" s="33"/>
      <c r="AB126" s="6"/>
      <c r="AC126" s="243">
        <f>AC153-SUM(AD127:AD151)</f>
        <v>0</v>
      </c>
      <c r="AD126" s="279">
        <f>IF(AD118&gt;AC123, AC123, AD118)-SUM(AD127:AD151)</f>
        <v>0</v>
      </c>
      <c r="AE126" s="33"/>
      <c r="AF126" s="33"/>
      <c r="AG126" s="33"/>
      <c r="AH126" s="33"/>
      <c r="AI126" s="6"/>
      <c r="AJ126" s="243">
        <f>AJ153-SUM(AK127:AK151)</f>
        <v>0</v>
      </c>
      <c r="AK126" s="279">
        <f>IF(AK118&gt;AJ123, AJ123, AK118)-SUM(AK127:AK151)</f>
        <v>0</v>
      </c>
      <c r="AL126" s="33"/>
      <c r="AM126" s="329">
        <f t="shared" ref="AM126:AM153" si="38">+I126+P126+W126+AD126+AK126</f>
        <v>0</v>
      </c>
    </row>
    <row r="127" spans="1:39" x14ac:dyDescent="0.25">
      <c r="A127" s="419"/>
      <c r="B127" s="115"/>
      <c r="C127" s="435"/>
      <c r="D127" s="435"/>
      <c r="E127" s="435"/>
      <c r="F127" s="433" t="str">
        <f>C86</f>
        <v>Sub 1</v>
      </c>
      <c r="G127" s="283"/>
      <c r="H127" s="6"/>
      <c r="I127" s="280">
        <v>0</v>
      </c>
      <c r="J127" s="33"/>
      <c r="K127" s="446"/>
      <c r="L127" s="442"/>
      <c r="M127" s="442"/>
      <c r="N127" s="441"/>
      <c r="O127" s="6"/>
      <c r="P127" s="280">
        <v>0</v>
      </c>
      <c r="Q127" s="33"/>
      <c r="R127" s="33"/>
      <c r="S127" s="33"/>
      <c r="T127" s="33"/>
      <c r="U127" s="6"/>
      <c r="V127" s="6"/>
      <c r="W127" s="280">
        <v>0</v>
      </c>
      <c r="X127" s="5"/>
      <c r="Y127" s="33"/>
      <c r="Z127" s="33"/>
      <c r="AA127" s="33"/>
      <c r="AB127" s="6"/>
      <c r="AC127" s="6"/>
      <c r="AD127" s="280">
        <v>0</v>
      </c>
      <c r="AE127" s="33"/>
      <c r="AF127" s="33"/>
      <c r="AG127" s="33"/>
      <c r="AH127" s="33"/>
      <c r="AI127" s="6"/>
      <c r="AJ127" s="6"/>
      <c r="AK127" s="280">
        <v>0</v>
      </c>
      <c r="AL127" s="33"/>
      <c r="AM127" s="314">
        <f t="shared" si="38"/>
        <v>0</v>
      </c>
    </row>
    <row r="128" spans="1:39" x14ac:dyDescent="0.25">
      <c r="A128" s="419"/>
      <c r="B128" s="115"/>
      <c r="C128" s="435"/>
      <c r="D128" s="435"/>
      <c r="E128" s="435"/>
      <c r="F128" s="284" t="str">
        <f t="shared" ref="F128:F151" si="39">C87</f>
        <v>Sub 2</v>
      </c>
      <c r="G128" s="285"/>
      <c r="H128" s="6"/>
      <c r="I128" s="281">
        <v>0</v>
      </c>
      <c r="J128" s="33"/>
      <c r="K128" s="446"/>
      <c r="L128" s="442"/>
      <c r="M128" s="442"/>
      <c r="N128" s="441"/>
      <c r="O128" s="6"/>
      <c r="P128" s="281">
        <v>0</v>
      </c>
      <c r="Q128" s="33"/>
      <c r="R128" s="33"/>
      <c r="S128" s="33"/>
      <c r="T128" s="33"/>
      <c r="U128" s="6"/>
      <c r="V128" s="6"/>
      <c r="W128" s="281">
        <v>0</v>
      </c>
      <c r="X128" s="5"/>
      <c r="Y128" s="33"/>
      <c r="Z128" s="33"/>
      <c r="AA128" s="33"/>
      <c r="AB128" s="6"/>
      <c r="AC128" s="6"/>
      <c r="AD128" s="281">
        <v>0</v>
      </c>
      <c r="AE128" s="33"/>
      <c r="AF128" s="33"/>
      <c r="AG128" s="33"/>
      <c r="AH128" s="33"/>
      <c r="AI128" s="6"/>
      <c r="AJ128" s="6"/>
      <c r="AK128" s="281">
        <v>0</v>
      </c>
      <c r="AL128" s="33"/>
      <c r="AM128" s="315">
        <f t="shared" si="38"/>
        <v>0</v>
      </c>
    </row>
    <row r="129" spans="1:39" x14ac:dyDescent="0.25">
      <c r="A129" s="419"/>
      <c r="B129" s="115"/>
      <c r="C129" s="435"/>
      <c r="D129" s="435"/>
      <c r="E129" s="435"/>
      <c r="F129" s="284" t="str">
        <f t="shared" si="39"/>
        <v>Sub 3</v>
      </c>
      <c r="G129" s="285"/>
      <c r="H129" s="6"/>
      <c r="I129" s="281">
        <v>0</v>
      </c>
      <c r="J129" s="33"/>
      <c r="K129" s="446"/>
      <c r="L129" s="442"/>
      <c r="M129" s="442"/>
      <c r="N129" s="441"/>
      <c r="O129" s="6"/>
      <c r="P129" s="281">
        <v>0</v>
      </c>
      <c r="Q129" s="33"/>
      <c r="R129" s="33"/>
      <c r="S129" s="33"/>
      <c r="T129" s="33"/>
      <c r="U129" s="6"/>
      <c r="V129" s="6"/>
      <c r="W129" s="281">
        <v>0</v>
      </c>
      <c r="X129" s="5"/>
      <c r="Y129" s="33"/>
      <c r="Z129" s="33"/>
      <c r="AA129" s="33"/>
      <c r="AB129" s="6"/>
      <c r="AC129" s="6"/>
      <c r="AD129" s="281">
        <v>0</v>
      </c>
      <c r="AE129" s="33"/>
      <c r="AF129" s="33"/>
      <c r="AG129" s="33"/>
      <c r="AH129" s="33"/>
      <c r="AI129" s="6"/>
      <c r="AJ129" s="6"/>
      <c r="AK129" s="281">
        <v>0</v>
      </c>
      <c r="AL129" s="33"/>
      <c r="AM129" s="315">
        <f t="shared" si="38"/>
        <v>0</v>
      </c>
    </row>
    <row r="130" spans="1:39" x14ac:dyDescent="0.25">
      <c r="A130" s="419"/>
      <c r="B130" s="115"/>
      <c r="C130" s="435"/>
      <c r="D130" s="435"/>
      <c r="E130" s="435"/>
      <c r="F130" s="284" t="str">
        <f t="shared" si="39"/>
        <v>Sub 4</v>
      </c>
      <c r="G130" s="285"/>
      <c r="H130" s="6"/>
      <c r="I130" s="281">
        <v>0</v>
      </c>
      <c r="J130" s="33"/>
      <c r="K130" s="446"/>
      <c r="L130" s="442"/>
      <c r="M130" s="442"/>
      <c r="N130" s="441"/>
      <c r="O130" s="6"/>
      <c r="P130" s="281">
        <v>0</v>
      </c>
      <c r="Q130" s="33"/>
      <c r="R130" s="33"/>
      <c r="S130" s="33"/>
      <c r="T130" s="33"/>
      <c r="U130" s="6"/>
      <c r="V130" s="6"/>
      <c r="W130" s="281">
        <v>0</v>
      </c>
      <c r="X130" s="5"/>
      <c r="Y130" s="33"/>
      <c r="Z130" s="33"/>
      <c r="AA130" s="33"/>
      <c r="AB130" s="6"/>
      <c r="AC130" s="6"/>
      <c r="AD130" s="281">
        <v>0</v>
      </c>
      <c r="AE130" s="33"/>
      <c r="AF130" s="33"/>
      <c r="AG130" s="33"/>
      <c r="AH130" s="33"/>
      <c r="AI130" s="6"/>
      <c r="AJ130" s="6"/>
      <c r="AK130" s="281">
        <v>0</v>
      </c>
      <c r="AL130" s="33"/>
      <c r="AM130" s="315">
        <f t="shared" si="38"/>
        <v>0</v>
      </c>
    </row>
    <row r="131" spans="1:39" x14ac:dyDescent="0.25">
      <c r="A131" s="421"/>
      <c r="B131" s="115"/>
      <c r="C131" s="435"/>
      <c r="D131" s="435"/>
      <c r="E131" s="435"/>
      <c r="F131" s="284" t="str">
        <f t="shared" si="39"/>
        <v>Sub 5</v>
      </c>
      <c r="G131" s="285"/>
      <c r="H131" s="6"/>
      <c r="I131" s="281">
        <v>0</v>
      </c>
      <c r="J131" s="33"/>
      <c r="K131" s="446"/>
      <c r="L131" s="442"/>
      <c r="M131" s="442"/>
      <c r="N131" s="441"/>
      <c r="O131" s="6"/>
      <c r="P131" s="281">
        <v>0</v>
      </c>
      <c r="Q131" s="33"/>
      <c r="R131" s="33"/>
      <c r="S131" s="33"/>
      <c r="T131" s="33"/>
      <c r="U131" s="6"/>
      <c r="V131" s="6"/>
      <c r="W131" s="281">
        <v>0</v>
      </c>
      <c r="X131" s="5"/>
      <c r="Y131" s="33"/>
      <c r="Z131" s="33"/>
      <c r="AA131" s="33"/>
      <c r="AB131" s="6"/>
      <c r="AC131" s="6"/>
      <c r="AD131" s="281">
        <v>0</v>
      </c>
      <c r="AE131" s="33"/>
      <c r="AF131" s="33"/>
      <c r="AG131" s="33"/>
      <c r="AH131" s="33"/>
      <c r="AI131" s="6"/>
      <c r="AJ131" s="6"/>
      <c r="AK131" s="281">
        <v>0</v>
      </c>
      <c r="AL131" s="33"/>
      <c r="AM131" s="315">
        <f t="shared" si="38"/>
        <v>0</v>
      </c>
    </row>
    <row r="132" spans="1:39" hidden="1" x14ac:dyDescent="0.25">
      <c r="B132" s="115"/>
      <c r="C132" s="435"/>
      <c r="D132" s="435"/>
      <c r="E132" s="435"/>
      <c r="F132" s="284" t="str">
        <f t="shared" si="39"/>
        <v>Sub 6</v>
      </c>
      <c r="G132" s="285"/>
      <c r="H132" s="6"/>
      <c r="I132" s="281">
        <v>0</v>
      </c>
      <c r="J132" s="33"/>
      <c r="K132" s="446"/>
      <c r="L132" s="442"/>
      <c r="M132" s="442"/>
      <c r="N132" s="441"/>
      <c r="O132" s="6"/>
      <c r="P132" s="281">
        <v>0</v>
      </c>
      <c r="Q132" s="33"/>
      <c r="R132" s="33"/>
      <c r="S132" s="33"/>
      <c r="T132" s="33"/>
      <c r="U132" s="6"/>
      <c r="V132" s="6"/>
      <c r="W132" s="281">
        <v>0</v>
      </c>
      <c r="X132" s="5"/>
      <c r="Y132" s="33"/>
      <c r="Z132" s="33"/>
      <c r="AA132" s="33"/>
      <c r="AB132" s="6"/>
      <c r="AC132" s="6"/>
      <c r="AD132" s="281">
        <v>0</v>
      </c>
      <c r="AE132" s="33"/>
      <c r="AF132" s="33"/>
      <c r="AG132" s="33"/>
      <c r="AH132" s="33"/>
      <c r="AI132" s="6"/>
      <c r="AJ132" s="6"/>
      <c r="AK132" s="281">
        <v>0</v>
      </c>
      <c r="AL132" s="33"/>
      <c r="AM132" s="315">
        <f t="shared" si="38"/>
        <v>0</v>
      </c>
    </row>
    <row r="133" spans="1:39" hidden="1" x14ac:dyDescent="0.25">
      <c r="B133" s="115"/>
      <c r="C133" s="435"/>
      <c r="D133" s="435"/>
      <c r="E133" s="435"/>
      <c r="F133" s="284" t="str">
        <f t="shared" si="39"/>
        <v>Sub 7</v>
      </c>
      <c r="G133" s="285"/>
      <c r="H133" s="6"/>
      <c r="I133" s="281">
        <v>0</v>
      </c>
      <c r="J133" s="33"/>
      <c r="K133" s="446"/>
      <c r="L133" s="442"/>
      <c r="M133" s="442"/>
      <c r="N133" s="441"/>
      <c r="O133" s="6"/>
      <c r="P133" s="281">
        <v>0</v>
      </c>
      <c r="Q133" s="33"/>
      <c r="R133" s="33"/>
      <c r="S133" s="33"/>
      <c r="T133" s="33"/>
      <c r="U133" s="6"/>
      <c r="V133" s="6"/>
      <c r="W133" s="281">
        <v>0</v>
      </c>
      <c r="X133" s="5"/>
      <c r="Y133" s="33"/>
      <c r="Z133" s="33"/>
      <c r="AA133" s="33"/>
      <c r="AB133" s="6"/>
      <c r="AC133" s="6"/>
      <c r="AD133" s="281">
        <v>0</v>
      </c>
      <c r="AE133" s="33"/>
      <c r="AF133" s="33"/>
      <c r="AG133" s="33"/>
      <c r="AH133" s="33"/>
      <c r="AI133" s="6"/>
      <c r="AJ133" s="6"/>
      <c r="AK133" s="281">
        <v>0</v>
      </c>
      <c r="AL133" s="33"/>
      <c r="AM133" s="315">
        <f t="shared" si="38"/>
        <v>0</v>
      </c>
    </row>
    <row r="134" spans="1:39" hidden="1" x14ac:dyDescent="0.25">
      <c r="B134" s="115"/>
      <c r="C134" s="435"/>
      <c r="D134" s="435"/>
      <c r="E134" s="435"/>
      <c r="F134" s="284" t="str">
        <f t="shared" si="39"/>
        <v>Sub 8</v>
      </c>
      <c r="G134" s="285"/>
      <c r="H134" s="6"/>
      <c r="I134" s="281">
        <v>0</v>
      </c>
      <c r="J134" s="33"/>
      <c r="K134" s="446"/>
      <c r="L134" s="442"/>
      <c r="M134" s="442"/>
      <c r="N134" s="441"/>
      <c r="O134" s="6"/>
      <c r="P134" s="281">
        <v>0</v>
      </c>
      <c r="Q134" s="33"/>
      <c r="R134" s="33"/>
      <c r="S134" s="33"/>
      <c r="T134" s="33"/>
      <c r="U134" s="6"/>
      <c r="V134" s="6"/>
      <c r="W134" s="281">
        <v>0</v>
      </c>
      <c r="X134" s="5"/>
      <c r="Y134" s="33"/>
      <c r="Z134" s="33"/>
      <c r="AA134" s="33"/>
      <c r="AB134" s="6"/>
      <c r="AC134" s="6"/>
      <c r="AD134" s="281">
        <v>0</v>
      </c>
      <c r="AE134" s="33"/>
      <c r="AF134" s="33"/>
      <c r="AG134" s="33"/>
      <c r="AH134" s="33"/>
      <c r="AI134" s="6"/>
      <c r="AJ134" s="6"/>
      <c r="AK134" s="281">
        <v>0</v>
      </c>
      <c r="AL134" s="33"/>
      <c r="AM134" s="315">
        <f t="shared" si="38"/>
        <v>0</v>
      </c>
    </row>
    <row r="135" spans="1:39" hidden="1" x14ac:dyDescent="0.25">
      <c r="B135" s="115"/>
      <c r="C135" s="435"/>
      <c r="D135" s="435"/>
      <c r="E135" s="435"/>
      <c r="F135" s="284" t="str">
        <f t="shared" si="39"/>
        <v>Sub 9</v>
      </c>
      <c r="G135" s="285"/>
      <c r="H135" s="6"/>
      <c r="I135" s="281">
        <v>0</v>
      </c>
      <c r="J135" s="33"/>
      <c r="K135" s="446"/>
      <c r="L135" s="442"/>
      <c r="M135" s="442"/>
      <c r="N135" s="441"/>
      <c r="O135" s="6"/>
      <c r="P135" s="281">
        <v>0</v>
      </c>
      <c r="Q135" s="33"/>
      <c r="R135" s="33"/>
      <c r="S135" s="33"/>
      <c r="T135" s="33"/>
      <c r="U135" s="6"/>
      <c r="V135" s="6"/>
      <c r="W135" s="281">
        <v>0</v>
      </c>
      <c r="X135" s="5"/>
      <c r="Y135" s="33"/>
      <c r="Z135" s="33"/>
      <c r="AA135" s="33"/>
      <c r="AB135" s="6"/>
      <c r="AC135" s="6"/>
      <c r="AD135" s="281">
        <v>0</v>
      </c>
      <c r="AE135" s="33"/>
      <c r="AF135" s="33"/>
      <c r="AG135" s="33"/>
      <c r="AH135" s="33"/>
      <c r="AI135" s="6"/>
      <c r="AJ135" s="6"/>
      <c r="AK135" s="281">
        <v>0</v>
      </c>
      <c r="AL135" s="33"/>
      <c r="AM135" s="315">
        <f t="shared" si="38"/>
        <v>0</v>
      </c>
    </row>
    <row r="136" spans="1:39" hidden="1" x14ac:dyDescent="0.25">
      <c r="B136" s="115"/>
      <c r="C136" s="435"/>
      <c r="D136" s="435"/>
      <c r="E136" s="435"/>
      <c r="F136" s="284" t="str">
        <f t="shared" si="39"/>
        <v>Sub 10</v>
      </c>
      <c r="G136" s="285"/>
      <c r="H136" s="6"/>
      <c r="I136" s="281">
        <v>0</v>
      </c>
      <c r="J136" s="33"/>
      <c r="K136" s="446"/>
      <c r="L136" s="442"/>
      <c r="M136" s="442"/>
      <c r="N136" s="441"/>
      <c r="O136" s="6"/>
      <c r="P136" s="281">
        <v>0</v>
      </c>
      <c r="Q136" s="33"/>
      <c r="R136" s="33"/>
      <c r="S136" s="33"/>
      <c r="T136" s="33"/>
      <c r="U136" s="6"/>
      <c r="V136" s="6"/>
      <c r="W136" s="281">
        <v>0</v>
      </c>
      <c r="X136" s="5"/>
      <c r="Y136" s="33"/>
      <c r="Z136" s="33"/>
      <c r="AA136" s="33"/>
      <c r="AB136" s="6"/>
      <c r="AC136" s="6"/>
      <c r="AD136" s="281">
        <v>0</v>
      </c>
      <c r="AE136" s="33"/>
      <c r="AF136" s="33"/>
      <c r="AG136" s="33"/>
      <c r="AH136" s="33"/>
      <c r="AI136" s="6"/>
      <c r="AJ136" s="6"/>
      <c r="AK136" s="281">
        <v>0</v>
      </c>
      <c r="AL136" s="33"/>
      <c r="AM136" s="315">
        <f t="shared" si="38"/>
        <v>0</v>
      </c>
    </row>
    <row r="137" spans="1:39" hidden="1" x14ac:dyDescent="0.25">
      <c r="B137" s="115"/>
      <c r="C137" s="435"/>
      <c r="D137" s="435"/>
      <c r="E137" s="435"/>
      <c r="F137" s="284" t="str">
        <f t="shared" si="39"/>
        <v>Sub 11</v>
      </c>
      <c r="G137" s="285"/>
      <c r="H137" s="6"/>
      <c r="I137" s="281">
        <v>0</v>
      </c>
      <c r="J137" s="33"/>
      <c r="K137" s="446"/>
      <c r="L137" s="442"/>
      <c r="M137" s="442"/>
      <c r="N137" s="441"/>
      <c r="O137" s="6"/>
      <c r="P137" s="281">
        <v>0</v>
      </c>
      <c r="Q137" s="33"/>
      <c r="R137" s="33"/>
      <c r="S137" s="33"/>
      <c r="T137" s="33"/>
      <c r="U137" s="6"/>
      <c r="V137" s="6"/>
      <c r="W137" s="281">
        <v>0</v>
      </c>
      <c r="X137" s="5"/>
      <c r="Y137" s="33"/>
      <c r="Z137" s="33"/>
      <c r="AA137" s="33"/>
      <c r="AB137" s="6"/>
      <c r="AC137" s="6"/>
      <c r="AD137" s="281">
        <v>0</v>
      </c>
      <c r="AE137" s="33"/>
      <c r="AF137" s="33"/>
      <c r="AG137" s="33"/>
      <c r="AH137" s="33"/>
      <c r="AI137" s="6"/>
      <c r="AJ137" s="6"/>
      <c r="AK137" s="281">
        <v>0</v>
      </c>
      <c r="AL137" s="33"/>
      <c r="AM137" s="315">
        <f t="shared" si="38"/>
        <v>0</v>
      </c>
    </row>
    <row r="138" spans="1:39" hidden="1" x14ac:dyDescent="0.25">
      <c r="B138" s="115"/>
      <c r="C138" s="435"/>
      <c r="D138" s="435"/>
      <c r="E138" s="435"/>
      <c r="F138" s="284" t="str">
        <f t="shared" si="39"/>
        <v>Sub 12</v>
      </c>
      <c r="G138" s="285"/>
      <c r="H138" s="6"/>
      <c r="I138" s="281">
        <v>0</v>
      </c>
      <c r="J138" s="33"/>
      <c r="K138" s="446"/>
      <c r="L138" s="442"/>
      <c r="M138" s="442"/>
      <c r="N138" s="441"/>
      <c r="O138" s="6"/>
      <c r="P138" s="281">
        <v>0</v>
      </c>
      <c r="Q138" s="33"/>
      <c r="R138" s="33"/>
      <c r="S138" s="33"/>
      <c r="T138" s="33"/>
      <c r="U138" s="6"/>
      <c r="V138" s="6"/>
      <c r="W138" s="281">
        <v>0</v>
      </c>
      <c r="X138" s="5"/>
      <c r="Y138" s="33"/>
      <c r="Z138" s="33"/>
      <c r="AA138" s="33"/>
      <c r="AB138" s="6"/>
      <c r="AC138" s="6"/>
      <c r="AD138" s="281">
        <v>0</v>
      </c>
      <c r="AE138" s="33"/>
      <c r="AF138" s="33"/>
      <c r="AG138" s="33"/>
      <c r="AH138" s="33"/>
      <c r="AI138" s="6"/>
      <c r="AJ138" s="6"/>
      <c r="AK138" s="281">
        <v>0</v>
      </c>
      <c r="AL138" s="33"/>
      <c r="AM138" s="315">
        <f t="shared" si="38"/>
        <v>0</v>
      </c>
    </row>
    <row r="139" spans="1:39" hidden="1" x14ac:dyDescent="0.25">
      <c r="B139" s="115"/>
      <c r="C139" s="435"/>
      <c r="D139" s="435"/>
      <c r="E139" s="435"/>
      <c r="F139" s="284" t="str">
        <f t="shared" si="39"/>
        <v>Sub 13</v>
      </c>
      <c r="G139" s="285"/>
      <c r="H139" s="6"/>
      <c r="I139" s="281">
        <v>0</v>
      </c>
      <c r="J139" s="33"/>
      <c r="K139" s="446"/>
      <c r="L139" s="442"/>
      <c r="M139" s="442"/>
      <c r="N139" s="441"/>
      <c r="O139" s="6"/>
      <c r="P139" s="281">
        <v>0</v>
      </c>
      <c r="Q139" s="33"/>
      <c r="R139" s="33"/>
      <c r="S139" s="33"/>
      <c r="T139" s="33"/>
      <c r="U139" s="6"/>
      <c r="V139" s="6"/>
      <c r="W139" s="281">
        <v>0</v>
      </c>
      <c r="X139" s="5"/>
      <c r="Y139" s="33"/>
      <c r="Z139" s="33"/>
      <c r="AA139" s="33"/>
      <c r="AB139" s="6"/>
      <c r="AC139" s="6"/>
      <c r="AD139" s="281">
        <v>0</v>
      </c>
      <c r="AE139" s="33"/>
      <c r="AF139" s="33"/>
      <c r="AG139" s="33"/>
      <c r="AH139" s="33"/>
      <c r="AI139" s="6"/>
      <c r="AJ139" s="6"/>
      <c r="AK139" s="281">
        <v>0</v>
      </c>
      <c r="AL139" s="33"/>
      <c r="AM139" s="315">
        <f t="shared" si="38"/>
        <v>0</v>
      </c>
    </row>
    <row r="140" spans="1:39" hidden="1" x14ac:dyDescent="0.25">
      <c r="B140" s="115"/>
      <c r="C140" s="435"/>
      <c r="D140" s="435"/>
      <c r="E140" s="435"/>
      <c r="F140" s="284" t="str">
        <f t="shared" si="39"/>
        <v>Sub 14</v>
      </c>
      <c r="G140" s="285"/>
      <c r="H140" s="6"/>
      <c r="I140" s="281">
        <v>0</v>
      </c>
      <c r="J140" s="33"/>
      <c r="K140" s="446"/>
      <c r="L140" s="442"/>
      <c r="M140" s="442"/>
      <c r="N140" s="441"/>
      <c r="O140" s="6"/>
      <c r="P140" s="281">
        <v>0</v>
      </c>
      <c r="Q140" s="33"/>
      <c r="R140" s="33"/>
      <c r="S140" s="33"/>
      <c r="T140" s="33"/>
      <c r="U140" s="6"/>
      <c r="V140" s="6"/>
      <c r="W140" s="281">
        <v>0</v>
      </c>
      <c r="X140" s="5"/>
      <c r="Y140" s="33"/>
      <c r="Z140" s="33"/>
      <c r="AA140" s="33"/>
      <c r="AB140" s="6"/>
      <c r="AC140" s="6"/>
      <c r="AD140" s="281">
        <v>0</v>
      </c>
      <c r="AE140" s="33"/>
      <c r="AF140" s="33"/>
      <c r="AG140" s="33"/>
      <c r="AH140" s="33"/>
      <c r="AI140" s="6"/>
      <c r="AJ140" s="6"/>
      <c r="AK140" s="281">
        <v>0</v>
      </c>
      <c r="AL140" s="33"/>
      <c r="AM140" s="315">
        <f t="shared" si="38"/>
        <v>0</v>
      </c>
    </row>
    <row r="141" spans="1:39" hidden="1" x14ac:dyDescent="0.25">
      <c r="B141" s="115"/>
      <c r="C141" s="435"/>
      <c r="D141" s="435"/>
      <c r="E141" s="435"/>
      <c r="F141" s="284" t="str">
        <f t="shared" si="39"/>
        <v>Sub 15</v>
      </c>
      <c r="G141" s="285"/>
      <c r="H141" s="6"/>
      <c r="I141" s="281">
        <v>0</v>
      </c>
      <c r="J141" s="33"/>
      <c r="K141" s="446"/>
      <c r="L141" s="442"/>
      <c r="M141" s="442"/>
      <c r="N141" s="441"/>
      <c r="O141" s="6"/>
      <c r="P141" s="281">
        <v>0</v>
      </c>
      <c r="Q141" s="33"/>
      <c r="R141" s="33"/>
      <c r="S141" s="33"/>
      <c r="T141" s="33"/>
      <c r="U141" s="6"/>
      <c r="V141" s="6"/>
      <c r="W141" s="281">
        <v>0</v>
      </c>
      <c r="X141" s="5"/>
      <c r="Y141" s="33"/>
      <c r="Z141" s="33"/>
      <c r="AA141" s="33"/>
      <c r="AB141" s="6"/>
      <c r="AC141" s="6"/>
      <c r="AD141" s="281">
        <v>0</v>
      </c>
      <c r="AE141" s="33"/>
      <c r="AF141" s="33"/>
      <c r="AG141" s="33"/>
      <c r="AH141" s="33"/>
      <c r="AI141" s="6"/>
      <c r="AJ141" s="6"/>
      <c r="AK141" s="281">
        <v>0</v>
      </c>
      <c r="AL141" s="33"/>
      <c r="AM141" s="315">
        <f t="shared" si="38"/>
        <v>0</v>
      </c>
    </row>
    <row r="142" spans="1:39" hidden="1" x14ac:dyDescent="0.25">
      <c r="B142" s="115"/>
      <c r="C142" s="435"/>
      <c r="D142" s="435"/>
      <c r="E142" s="435"/>
      <c r="F142" s="284" t="str">
        <f t="shared" si="39"/>
        <v>Sub 16</v>
      </c>
      <c r="G142" s="285"/>
      <c r="H142" s="6"/>
      <c r="I142" s="281">
        <v>0</v>
      </c>
      <c r="J142" s="33"/>
      <c r="K142" s="446"/>
      <c r="L142" s="442"/>
      <c r="M142" s="442"/>
      <c r="N142" s="441"/>
      <c r="O142" s="6"/>
      <c r="P142" s="281">
        <v>0</v>
      </c>
      <c r="Q142" s="33"/>
      <c r="R142" s="33"/>
      <c r="S142" s="33"/>
      <c r="T142" s="33"/>
      <c r="U142" s="6"/>
      <c r="V142" s="6"/>
      <c r="W142" s="281">
        <v>0</v>
      </c>
      <c r="X142" s="5"/>
      <c r="Y142" s="33"/>
      <c r="Z142" s="33"/>
      <c r="AA142" s="33"/>
      <c r="AB142" s="6"/>
      <c r="AC142" s="6"/>
      <c r="AD142" s="281">
        <v>0</v>
      </c>
      <c r="AE142" s="33"/>
      <c r="AF142" s="33"/>
      <c r="AG142" s="33"/>
      <c r="AH142" s="33"/>
      <c r="AI142" s="6"/>
      <c r="AJ142" s="6"/>
      <c r="AK142" s="281">
        <v>0</v>
      </c>
      <c r="AL142" s="33"/>
      <c r="AM142" s="315">
        <f t="shared" si="38"/>
        <v>0</v>
      </c>
    </row>
    <row r="143" spans="1:39" hidden="1" x14ac:dyDescent="0.25">
      <c r="B143" s="115"/>
      <c r="C143" s="435"/>
      <c r="D143" s="435"/>
      <c r="E143" s="435"/>
      <c r="F143" s="284" t="str">
        <f t="shared" si="39"/>
        <v>Sub 17</v>
      </c>
      <c r="G143" s="285"/>
      <c r="H143" s="6"/>
      <c r="I143" s="281">
        <v>0</v>
      </c>
      <c r="J143" s="33"/>
      <c r="K143" s="446"/>
      <c r="L143" s="442"/>
      <c r="M143" s="442"/>
      <c r="N143" s="441"/>
      <c r="O143" s="6"/>
      <c r="P143" s="281">
        <v>0</v>
      </c>
      <c r="Q143" s="33"/>
      <c r="R143" s="33"/>
      <c r="S143" s="33"/>
      <c r="T143" s="33"/>
      <c r="U143" s="6"/>
      <c r="V143" s="6"/>
      <c r="W143" s="281">
        <v>0</v>
      </c>
      <c r="X143" s="5"/>
      <c r="Y143" s="33"/>
      <c r="Z143" s="33"/>
      <c r="AA143" s="33"/>
      <c r="AB143" s="6"/>
      <c r="AC143" s="6"/>
      <c r="AD143" s="281">
        <v>0</v>
      </c>
      <c r="AE143" s="33"/>
      <c r="AF143" s="33"/>
      <c r="AG143" s="33"/>
      <c r="AH143" s="33"/>
      <c r="AI143" s="6"/>
      <c r="AJ143" s="6"/>
      <c r="AK143" s="281">
        <v>0</v>
      </c>
      <c r="AL143" s="33"/>
      <c r="AM143" s="315">
        <f t="shared" si="38"/>
        <v>0</v>
      </c>
    </row>
    <row r="144" spans="1:39" hidden="1" x14ac:dyDescent="0.25">
      <c r="B144" s="115"/>
      <c r="C144" s="435"/>
      <c r="D144" s="435"/>
      <c r="E144" s="435"/>
      <c r="F144" s="284" t="str">
        <f t="shared" si="39"/>
        <v>Sub 18</v>
      </c>
      <c r="G144" s="285"/>
      <c r="H144" s="6"/>
      <c r="I144" s="281">
        <v>0</v>
      </c>
      <c r="J144" s="33"/>
      <c r="K144" s="446"/>
      <c r="L144" s="442"/>
      <c r="M144" s="442"/>
      <c r="N144" s="441"/>
      <c r="O144" s="6"/>
      <c r="P144" s="281">
        <v>0</v>
      </c>
      <c r="Q144" s="33"/>
      <c r="R144" s="33"/>
      <c r="S144" s="33"/>
      <c r="T144" s="33"/>
      <c r="U144" s="6"/>
      <c r="V144" s="6"/>
      <c r="W144" s="281">
        <v>0</v>
      </c>
      <c r="X144" s="5"/>
      <c r="Y144" s="33"/>
      <c r="Z144" s="33"/>
      <c r="AA144" s="33"/>
      <c r="AB144" s="6"/>
      <c r="AC144" s="6"/>
      <c r="AD144" s="281">
        <v>0</v>
      </c>
      <c r="AE144" s="33"/>
      <c r="AF144" s="33"/>
      <c r="AG144" s="33"/>
      <c r="AH144" s="33"/>
      <c r="AI144" s="6"/>
      <c r="AJ144" s="6"/>
      <c r="AK144" s="281">
        <v>0</v>
      </c>
      <c r="AL144" s="33"/>
      <c r="AM144" s="315">
        <f t="shared" si="38"/>
        <v>0</v>
      </c>
    </row>
    <row r="145" spans="2:39" hidden="1" x14ac:dyDescent="0.25">
      <c r="B145" s="115"/>
      <c r="C145" s="435"/>
      <c r="D145" s="435"/>
      <c r="E145" s="435"/>
      <c r="F145" s="284" t="str">
        <f t="shared" si="39"/>
        <v>Sub 19</v>
      </c>
      <c r="G145" s="285"/>
      <c r="H145" s="6"/>
      <c r="I145" s="281">
        <v>0</v>
      </c>
      <c r="J145" s="33"/>
      <c r="K145" s="446"/>
      <c r="L145" s="442"/>
      <c r="M145" s="442"/>
      <c r="N145" s="441"/>
      <c r="O145" s="6"/>
      <c r="P145" s="281">
        <v>0</v>
      </c>
      <c r="Q145" s="33"/>
      <c r="R145" s="33"/>
      <c r="S145" s="33"/>
      <c r="T145" s="33"/>
      <c r="U145" s="6"/>
      <c r="V145" s="6"/>
      <c r="W145" s="281">
        <v>0</v>
      </c>
      <c r="X145" s="5"/>
      <c r="Y145" s="33"/>
      <c r="Z145" s="33"/>
      <c r="AA145" s="33"/>
      <c r="AB145" s="6"/>
      <c r="AC145" s="6"/>
      <c r="AD145" s="281">
        <v>0</v>
      </c>
      <c r="AE145" s="33"/>
      <c r="AF145" s="33"/>
      <c r="AG145" s="33"/>
      <c r="AH145" s="33"/>
      <c r="AI145" s="6"/>
      <c r="AJ145" s="6"/>
      <c r="AK145" s="281">
        <v>0</v>
      </c>
      <c r="AL145" s="33"/>
      <c r="AM145" s="315">
        <f t="shared" si="38"/>
        <v>0</v>
      </c>
    </row>
    <row r="146" spans="2:39" hidden="1" x14ac:dyDescent="0.25">
      <c r="B146" s="115"/>
      <c r="C146" s="435"/>
      <c r="D146" s="435"/>
      <c r="E146" s="435"/>
      <c r="F146" s="284" t="str">
        <f t="shared" si="39"/>
        <v>Sub 20</v>
      </c>
      <c r="G146" s="285"/>
      <c r="H146" s="6"/>
      <c r="I146" s="281">
        <v>0</v>
      </c>
      <c r="J146" s="33"/>
      <c r="K146" s="446"/>
      <c r="L146" s="442"/>
      <c r="M146" s="442"/>
      <c r="N146" s="441"/>
      <c r="O146" s="6"/>
      <c r="P146" s="281">
        <v>0</v>
      </c>
      <c r="Q146" s="33"/>
      <c r="R146" s="33"/>
      <c r="S146" s="33"/>
      <c r="T146" s="33"/>
      <c r="U146" s="6"/>
      <c r="V146" s="6"/>
      <c r="W146" s="281">
        <v>0</v>
      </c>
      <c r="X146" s="5"/>
      <c r="Y146" s="33"/>
      <c r="Z146" s="33"/>
      <c r="AA146" s="33"/>
      <c r="AB146" s="6"/>
      <c r="AC146" s="6"/>
      <c r="AD146" s="281">
        <v>0</v>
      </c>
      <c r="AE146" s="33"/>
      <c r="AF146" s="33"/>
      <c r="AG146" s="33"/>
      <c r="AH146" s="33"/>
      <c r="AI146" s="6"/>
      <c r="AJ146" s="6"/>
      <c r="AK146" s="281">
        <v>0</v>
      </c>
      <c r="AL146" s="33"/>
      <c r="AM146" s="315">
        <f t="shared" si="38"/>
        <v>0</v>
      </c>
    </row>
    <row r="147" spans="2:39" hidden="1" x14ac:dyDescent="0.25">
      <c r="B147" s="115"/>
      <c r="C147" s="435"/>
      <c r="D147" s="435"/>
      <c r="E147" s="435"/>
      <c r="F147" s="284" t="str">
        <f t="shared" si="39"/>
        <v>Sub 21</v>
      </c>
      <c r="G147" s="285"/>
      <c r="H147" s="6"/>
      <c r="I147" s="281">
        <v>0</v>
      </c>
      <c r="J147" s="33"/>
      <c r="K147" s="446"/>
      <c r="L147" s="442"/>
      <c r="M147" s="442"/>
      <c r="N147" s="441"/>
      <c r="O147" s="6"/>
      <c r="P147" s="281">
        <v>0</v>
      </c>
      <c r="Q147" s="33"/>
      <c r="R147" s="33"/>
      <c r="S147" s="33"/>
      <c r="T147" s="33"/>
      <c r="U147" s="6"/>
      <c r="V147" s="6"/>
      <c r="W147" s="281">
        <v>0</v>
      </c>
      <c r="X147" s="5"/>
      <c r="Y147" s="33"/>
      <c r="Z147" s="33"/>
      <c r="AA147" s="33"/>
      <c r="AB147" s="6"/>
      <c r="AC147" s="6"/>
      <c r="AD147" s="281">
        <v>0</v>
      </c>
      <c r="AE147" s="33"/>
      <c r="AF147" s="33"/>
      <c r="AG147" s="33"/>
      <c r="AH147" s="33"/>
      <c r="AI147" s="6"/>
      <c r="AJ147" s="6"/>
      <c r="AK147" s="281">
        <v>0</v>
      </c>
      <c r="AL147" s="33"/>
      <c r="AM147" s="315">
        <f t="shared" si="38"/>
        <v>0</v>
      </c>
    </row>
    <row r="148" spans="2:39" hidden="1" x14ac:dyDescent="0.25">
      <c r="B148" s="115"/>
      <c r="C148" s="435"/>
      <c r="D148" s="435"/>
      <c r="E148" s="435"/>
      <c r="F148" s="284" t="str">
        <f t="shared" si="39"/>
        <v>Sub 22</v>
      </c>
      <c r="G148" s="285"/>
      <c r="H148" s="6"/>
      <c r="I148" s="281">
        <v>0</v>
      </c>
      <c r="J148" s="33"/>
      <c r="K148" s="446"/>
      <c r="L148" s="442"/>
      <c r="M148" s="442"/>
      <c r="N148" s="441"/>
      <c r="O148" s="6"/>
      <c r="P148" s="281">
        <v>0</v>
      </c>
      <c r="Q148" s="33"/>
      <c r="R148" s="33"/>
      <c r="S148" s="33"/>
      <c r="T148" s="33"/>
      <c r="U148" s="6"/>
      <c r="V148" s="6"/>
      <c r="W148" s="281">
        <v>0</v>
      </c>
      <c r="X148" s="5"/>
      <c r="Y148" s="33"/>
      <c r="Z148" s="33"/>
      <c r="AA148" s="33"/>
      <c r="AB148" s="6"/>
      <c r="AC148" s="6"/>
      <c r="AD148" s="281">
        <v>0</v>
      </c>
      <c r="AE148" s="33"/>
      <c r="AF148" s="33"/>
      <c r="AG148" s="33"/>
      <c r="AH148" s="33"/>
      <c r="AI148" s="6"/>
      <c r="AJ148" s="6"/>
      <c r="AK148" s="281">
        <v>0</v>
      </c>
      <c r="AL148" s="33"/>
      <c r="AM148" s="315">
        <f t="shared" si="38"/>
        <v>0</v>
      </c>
    </row>
    <row r="149" spans="2:39" hidden="1" x14ac:dyDescent="0.25">
      <c r="B149" s="115"/>
      <c r="C149" s="435"/>
      <c r="D149" s="435"/>
      <c r="E149" s="435"/>
      <c r="F149" s="284" t="str">
        <f t="shared" si="39"/>
        <v>Sub 23</v>
      </c>
      <c r="G149" s="285"/>
      <c r="H149" s="6"/>
      <c r="I149" s="281">
        <v>0</v>
      </c>
      <c r="J149" s="33"/>
      <c r="K149" s="446"/>
      <c r="L149" s="442"/>
      <c r="M149" s="442"/>
      <c r="N149" s="441"/>
      <c r="O149" s="6"/>
      <c r="P149" s="281">
        <v>0</v>
      </c>
      <c r="Q149" s="33"/>
      <c r="R149" s="33"/>
      <c r="S149" s="33"/>
      <c r="T149" s="33"/>
      <c r="U149" s="6"/>
      <c r="V149" s="6"/>
      <c r="W149" s="281">
        <v>0</v>
      </c>
      <c r="X149" s="5"/>
      <c r="Y149" s="33"/>
      <c r="Z149" s="33"/>
      <c r="AA149" s="33"/>
      <c r="AB149" s="6"/>
      <c r="AC149" s="6"/>
      <c r="AD149" s="281">
        <v>0</v>
      </c>
      <c r="AE149" s="33"/>
      <c r="AF149" s="33"/>
      <c r="AG149" s="33"/>
      <c r="AH149" s="33"/>
      <c r="AI149" s="6"/>
      <c r="AJ149" s="6"/>
      <c r="AK149" s="281">
        <v>0</v>
      </c>
      <c r="AL149" s="33"/>
      <c r="AM149" s="315">
        <f t="shared" si="38"/>
        <v>0</v>
      </c>
    </row>
    <row r="150" spans="2:39" hidden="1" x14ac:dyDescent="0.25">
      <c r="B150" s="115"/>
      <c r="C150" s="435"/>
      <c r="D150" s="435"/>
      <c r="E150" s="435"/>
      <c r="F150" s="284" t="str">
        <f t="shared" si="39"/>
        <v>Sub 24</v>
      </c>
      <c r="G150" s="285"/>
      <c r="H150" s="6"/>
      <c r="I150" s="281">
        <v>0</v>
      </c>
      <c r="J150" s="33"/>
      <c r="K150" s="446"/>
      <c r="L150" s="442"/>
      <c r="M150" s="442"/>
      <c r="N150" s="441"/>
      <c r="O150" s="6"/>
      <c r="P150" s="281">
        <v>0</v>
      </c>
      <c r="Q150" s="33"/>
      <c r="R150" s="33"/>
      <c r="S150" s="33"/>
      <c r="T150" s="33"/>
      <c r="U150" s="6"/>
      <c r="V150" s="6"/>
      <c r="W150" s="281">
        <v>0</v>
      </c>
      <c r="X150" s="5"/>
      <c r="Y150" s="33"/>
      <c r="Z150" s="33"/>
      <c r="AA150" s="33"/>
      <c r="AB150" s="6"/>
      <c r="AC150" s="6"/>
      <c r="AD150" s="281">
        <v>0</v>
      </c>
      <c r="AE150" s="33"/>
      <c r="AF150" s="33"/>
      <c r="AG150" s="33"/>
      <c r="AH150" s="33"/>
      <c r="AI150" s="6"/>
      <c r="AJ150" s="6"/>
      <c r="AK150" s="281">
        <v>0</v>
      </c>
      <c r="AL150" s="33"/>
      <c r="AM150" s="315">
        <f t="shared" si="38"/>
        <v>0</v>
      </c>
    </row>
    <row r="151" spans="2:39" hidden="1" x14ac:dyDescent="0.25">
      <c r="B151" s="115"/>
      <c r="C151" s="435"/>
      <c r="D151" s="435"/>
      <c r="E151" s="435"/>
      <c r="F151" s="286" t="str">
        <f t="shared" si="39"/>
        <v>Sub 25</v>
      </c>
      <c r="G151" s="272"/>
      <c r="H151" s="6"/>
      <c r="I151" s="281">
        <v>0</v>
      </c>
      <c r="J151" s="33"/>
      <c r="K151" s="446"/>
      <c r="L151" s="442"/>
      <c r="M151" s="442"/>
      <c r="N151" s="441"/>
      <c r="O151" s="6"/>
      <c r="P151" s="281">
        <v>0</v>
      </c>
      <c r="Q151" s="33"/>
      <c r="R151" s="33"/>
      <c r="S151" s="33"/>
      <c r="T151" s="33"/>
      <c r="U151" s="6"/>
      <c r="V151" s="6"/>
      <c r="W151" s="281">
        <v>0</v>
      </c>
      <c r="X151" s="5"/>
      <c r="Y151" s="33"/>
      <c r="Z151" s="33"/>
      <c r="AA151" s="33"/>
      <c r="AB151" s="6"/>
      <c r="AC151" s="6"/>
      <c r="AD151" s="281">
        <v>0</v>
      </c>
      <c r="AE151" s="33"/>
      <c r="AF151" s="33"/>
      <c r="AG151" s="33"/>
      <c r="AH151" s="33"/>
      <c r="AI151" s="6"/>
      <c r="AJ151" s="6"/>
      <c r="AK151" s="281">
        <v>0</v>
      </c>
      <c r="AL151" s="33"/>
      <c r="AM151" s="328">
        <f t="shared" si="38"/>
        <v>0</v>
      </c>
    </row>
    <row r="152" spans="2:39" x14ac:dyDescent="0.25">
      <c r="B152" s="115"/>
      <c r="C152" s="435"/>
      <c r="D152" s="435"/>
      <c r="E152" s="435"/>
      <c r="F152" s="282" t="s">
        <v>149</v>
      </c>
      <c r="G152" s="274"/>
      <c r="H152" s="6"/>
      <c r="I152" s="273">
        <f>SUM(I126:I151)</f>
        <v>0</v>
      </c>
      <c r="J152" s="33"/>
      <c r="K152" s="446"/>
      <c r="L152" s="442"/>
      <c r="M152" s="442"/>
      <c r="N152" s="441"/>
      <c r="O152" s="6"/>
      <c r="P152" s="273">
        <f>SUM(P126:P151)</f>
        <v>0</v>
      </c>
      <c r="Q152" s="33"/>
      <c r="R152" s="33"/>
      <c r="S152" s="33"/>
      <c r="T152" s="33"/>
      <c r="U152" s="6"/>
      <c r="V152" s="6"/>
      <c r="W152" s="273">
        <f>SUM(W126:W151)</f>
        <v>0</v>
      </c>
      <c r="X152" s="5"/>
      <c r="Y152" s="33"/>
      <c r="Z152" s="33"/>
      <c r="AA152" s="33"/>
      <c r="AB152" s="6"/>
      <c r="AC152" s="6"/>
      <c r="AD152" s="273">
        <f>SUM(AD126:AD151)</f>
        <v>0</v>
      </c>
      <c r="AE152" s="33"/>
      <c r="AF152" s="33"/>
      <c r="AG152" s="33"/>
      <c r="AH152" s="33"/>
      <c r="AI152" s="6"/>
      <c r="AJ152" s="6"/>
      <c r="AK152" s="273">
        <f>SUM(AK126:AK151)</f>
        <v>0</v>
      </c>
      <c r="AL152" s="33"/>
      <c r="AM152" s="330">
        <f t="shared" si="38"/>
        <v>0</v>
      </c>
    </row>
    <row r="153" spans="2:39" x14ac:dyDescent="0.25">
      <c r="B153" s="115"/>
      <c r="C153" s="116"/>
      <c r="D153" s="435"/>
      <c r="E153" s="435"/>
      <c r="F153" s="522" t="s">
        <v>233</v>
      </c>
      <c r="G153" s="523"/>
      <c r="H153" s="243">
        <f>ROUND(I123*$G$123, 0)</f>
        <v>0</v>
      </c>
      <c r="I153" s="69">
        <f>IF($D$126="No", ROUND(I123*$G$123, 0), SUM(I126:I151))</f>
        <v>0</v>
      </c>
      <c r="J153" s="33"/>
      <c r="K153" s="446"/>
      <c r="L153" s="442"/>
      <c r="M153" s="442"/>
      <c r="N153" s="441"/>
      <c r="O153" s="243">
        <f>ROUND(P123*$G$123, 0)</f>
        <v>0</v>
      </c>
      <c r="P153" s="69">
        <f>IF($D$126="No", ROUND(P123*$G$123, 0), SUM(P126:P151))</f>
        <v>0</v>
      </c>
      <c r="Q153" s="33"/>
      <c r="R153" s="33"/>
      <c r="S153" s="33"/>
      <c r="T153" s="33"/>
      <c r="U153" s="6"/>
      <c r="V153" s="243">
        <f>ROUND(W123*$G$123, 0)</f>
        <v>0</v>
      </c>
      <c r="W153" s="69">
        <f>IF($D$126="No", ROUND(W123*$G$123, 0), SUM(W126:W151))</f>
        <v>0</v>
      </c>
      <c r="X153" s="5"/>
      <c r="Y153" s="33"/>
      <c r="Z153" s="33"/>
      <c r="AA153" s="33"/>
      <c r="AB153" s="6"/>
      <c r="AC153" s="243">
        <f>ROUND(AD123*$G$123, 0)</f>
        <v>0</v>
      </c>
      <c r="AD153" s="69">
        <f>IF($D$126="No", ROUND(AD123*$G$123, 0), SUM(AD126:AD151))</f>
        <v>0</v>
      </c>
      <c r="AE153" s="33"/>
      <c r="AF153" s="33"/>
      <c r="AG153" s="33"/>
      <c r="AH153" s="33"/>
      <c r="AI153" s="6"/>
      <c r="AJ153" s="243">
        <f>ROUND(AK123*$G$123, 0)</f>
        <v>0</v>
      </c>
      <c r="AK153" s="69">
        <f>IF($D$126="No", ROUND(AK123*$G$123, 0), SUM(AK126:AK151))</f>
        <v>0</v>
      </c>
      <c r="AL153" s="33"/>
      <c r="AM153" s="109">
        <f t="shared" si="38"/>
        <v>0</v>
      </c>
    </row>
    <row r="154" spans="2:39" x14ac:dyDescent="0.25">
      <c r="B154" s="115"/>
      <c r="C154" s="116"/>
      <c r="D154" s="435"/>
      <c r="E154" s="435"/>
      <c r="F154" s="5"/>
      <c r="G154" s="6"/>
      <c r="H154" s="6"/>
      <c r="I154" s="33"/>
      <c r="J154" s="33"/>
      <c r="K154" s="446"/>
      <c r="L154" s="442"/>
      <c r="M154" s="442"/>
      <c r="N154" s="441"/>
      <c r="O154" s="6"/>
      <c r="P154" s="33"/>
      <c r="Q154" s="33"/>
      <c r="R154" s="33"/>
      <c r="S154" s="33"/>
      <c r="T154" s="33"/>
      <c r="U154" s="6"/>
      <c r="V154" s="6"/>
      <c r="W154" s="33"/>
      <c r="X154" s="5"/>
      <c r="Y154" s="33"/>
      <c r="Z154" s="33"/>
      <c r="AA154" s="33"/>
      <c r="AB154" s="6"/>
      <c r="AC154" s="6"/>
      <c r="AD154" s="33"/>
      <c r="AE154" s="33"/>
      <c r="AF154" s="33"/>
      <c r="AG154" s="33"/>
      <c r="AH154" s="33"/>
      <c r="AI154" s="6"/>
      <c r="AJ154" s="6"/>
      <c r="AK154" s="33"/>
      <c r="AL154" s="33"/>
      <c r="AM154" s="8"/>
    </row>
    <row r="155" spans="2:39" ht="15.75" x14ac:dyDescent="0.25">
      <c r="B155" s="527" t="s">
        <v>72</v>
      </c>
      <c r="C155" s="525"/>
      <c r="D155" s="436"/>
      <c r="E155" s="436"/>
      <c r="F155" s="5"/>
      <c r="G155" s="117" t="s">
        <v>69</v>
      </c>
      <c r="H155" s="31"/>
      <c r="I155" s="118">
        <f>IF($G$155="MTDC", I118, IF($G$155="TDC", I121, IF($G$155="TFFA", I124, 0)))</f>
        <v>0</v>
      </c>
      <c r="J155" s="33"/>
      <c r="K155" s="446"/>
      <c r="L155" s="442"/>
      <c r="M155" s="442"/>
      <c r="N155" s="452"/>
      <c r="O155" s="31"/>
      <c r="P155" s="118">
        <f>IF($G$155="MTDC", P118, IF($G$155="TDC", P121, IF($G$155="TFFA", P124, 0)))</f>
        <v>0</v>
      </c>
      <c r="Q155" s="33"/>
      <c r="R155" s="33"/>
      <c r="S155" s="33"/>
      <c r="T155" s="33"/>
      <c r="U155" s="119"/>
      <c r="V155" s="31"/>
      <c r="W155" s="118">
        <f>IF($G$155="MTDC", W118, IF($G$155="TDC", W121, IF($G$155="TFFA", W124, 0)))</f>
        <v>0</v>
      </c>
      <c r="X155" s="5"/>
      <c r="Y155" s="33"/>
      <c r="Z155" s="33"/>
      <c r="AA155" s="33"/>
      <c r="AB155" s="119"/>
      <c r="AC155" s="31"/>
      <c r="AD155" s="118">
        <f>IF($G$155="MTDC", AD118, IF($G$155="TDC", AD121, IF($G$155="TFFA", AD124, 0)))</f>
        <v>0</v>
      </c>
      <c r="AE155" s="33"/>
      <c r="AF155" s="33"/>
      <c r="AG155" s="33"/>
      <c r="AH155" s="33"/>
      <c r="AI155" s="119"/>
      <c r="AJ155" s="31"/>
      <c r="AK155" s="118">
        <f>IF($G$155="MTDC", AK118, IF($G$155="TDC", AK121, IF($G$155="TFFA", AK124, 0)))</f>
        <v>0</v>
      </c>
      <c r="AL155" s="33"/>
      <c r="AM155" s="121">
        <f>I155+P155+W155+AD155+AK155</f>
        <v>0</v>
      </c>
    </row>
    <row r="156" spans="2:39" x14ac:dyDescent="0.25">
      <c r="B156" s="115"/>
      <c r="C156" s="116"/>
      <c r="D156" s="5"/>
      <c r="E156" s="5"/>
      <c r="F156" s="5"/>
      <c r="G156" s="6"/>
      <c r="H156" s="6"/>
      <c r="I156" s="33"/>
      <c r="J156" s="33"/>
      <c r="K156" s="446"/>
      <c r="L156" s="442"/>
      <c r="M156" s="442"/>
      <c r="N156" s="441"/>
      <c r="O156" s="6"/>
      <c r="P156" s="90"/>
      <c r="Q156" s="33"/>
      <c r="R156" s="33"/>
      <c r="S156" s="33"/>
      <c r="T156" s="33"/>
      <c r="U156" s="6"/>
      <c r="V156" s="6"/>
      <c r="W156" s="33"/>
      <c r="X156" s="5"/>
      <c r="Y156" s="33"/>
      <c r="Z156" s="33"/>
      <c r="AA156" s="33"/>
      <c r="AB156" s="6"/>
      <c r="AC156" s="6"/>
      <c r="AD156" s="33"/>
      <c r="AE156" s="33"/>
      <c r="AF156" s="33"/>
      <c r="AG156" s="33"/>
      <c r="AH156" s="33"/>
      <c r="AI156" s="6"/>
      <c r="AJ156" s="6"/>
      <c r="AK156" s="33"/>
      <c r="AL156" s="33"/>
      <c r="AM156" s="8"/>
    </row>
    <row r="157" spans="2:39" s="128" customFormat="1" ht="18.75" x14ac:dyDescent="0.3">
      <c r="B157" s="528" t="s">
        <v>73</v>
      </c>
      <c r="C157" s="529"/>
      <c r="D157" s="122"/>
      <c r="E157" s="122"/>
      <c r="F157" s="122"/>
      <c r="G157" s="123"/>
      <c r="H157" s="123"/>
      <c r="I157" s="124">
        <f>I113+I155</f>
        <v>0</v>
      </c>
      <c r="J157" s="125"/>
      <c r="K157" s="453"/>
      <c r="L157" s="454"/>
      <c r="M157" s="454"/>
      <c r="N157" s="455"/>
      <c r="O157" s="123"/>
      <c r="P157" s="124">
        <f>P113+P155</f>
        <v>0</v>
      </c>
      <c r="Q157" s="125"/>
      <c r="R157" s="125"/>
      <c r="S157" s="125"/>
      <c r="T157" s="125"/>
      <c r="U157" s="123"/>
      <c r="V157" s="123"/>
      <c r="W157" s="124">
        <f>W113+W155</f>
        <v>0</v>
      </c>
      <c r="X157" s="122"/>
      <c r="Y157" s="125"/>
      <c r="Z157" s="125"/>
      <c r="AA157" s="125"/>
      <c r="AB157" s="123"/>
      <c r="AC157" s="123"/>
      <c r="AD157" s="124">
        <f>AD113+AD155</f>
        <v>0</v>
      </c>
      <c r="AE157" s="125"/>
      <c r="AF157" s="125"/>
      <c r="AG157" s="125"/>
      <c r="AH157" s="125"/>
      <c r="AI157" s="123"/>
      <c r="AJ157" s="123"/>
      <c r="AK157" s="124">
        <f>AK113+AK155</f>
        <v>0</v>
      </c>
      <c r="AL157" s="125"/>
      <c r="AM157" s="127">
        <f>I157+P157+W157+AD157+AK157</f>
        <v>0</v>
      </c>
    </row>
    <row r="158" spans="2:39" hidden="1" x14ac:dyDescent="0.25">
      <c r="B158" s="115"/>
      <c r="C158" s="116"/>
      <c r="D158" s="116"/>
      <c r="E158" s="116"/>
      <c r="F158" s="5"/>
      <c r="G158" s="6"/>
      <c r="H158" s="6"/>
      <c r="I158" s="5"/>
      <c r="J158" s="5"/>
      <c r="K158" s="440"/>
      <c r="L158" s="436"/>
      <c r="M158" s="436"/>
      <c r="N158" s="441"/>
      <c r="O158" s="6"/>
      <c r="P158" s="5"/>
      <c r="Q158" s="5"/>
      <c r="R158" s="5"/>
      <c r="S158" s="5"/>
      <c r="T158" s="5"/>
      <c r="U158" s="6"/>
      <c r="V158" s="6"/>
      <c r="W158" s="5"/>
      <c r="X158" s="5"/>
      <c r="Y158" s="5"/>
      <c r="Z158" s="5"/>
      <c r="AA158" s="5"/>
      <c r="AB158" s="6"/>
      <c r="AC158" s="6"/>
      <c r="AD158" s="5"/>
      <c r="AE158" s="5"/>
      <c r="AF158" s="5"/>
      <c r="AG158" s="5"/>
      <c r="AH158" s="5"/>
      <c r="AI158" s="6"/>
      <c r="AJ158" s="6"/>
      <c r="AK158" s="5"/>
      <c r="AL158" s="5"/>
      <c r="AM158" s="129">
        <f>AM44+AM111+AM155</f>
        <v>0</v>
      </c>
    </row>
    <row r="159" spans="2:39" hidden="1" x14ac:dyDescent="0.25">
      <c r="B159" s="115"/>
      <c r="C159" s="116"/>
      <c r="D159" s="116"/>
      <c r="E159" s="116"/>
      <c r="F159" s="5"/>
      <c r="G159" s="6"/>
      <c r="H159" s="6"/>
      <c r="I159" s="5"/>
      <c r="J159" s="5"/>
      <c r="K159" s="440"/>
      <c r="L159" s="436"/>
      <c r="M159" s="436"/>
      <c r="N159" s="441"/>
      <c r="O159" s="6"/>
      <c r="P159" s="5"/>
      <c r="Q159" s="5"/>
      <c r="R159" s="5"/>
      <c r="S159" s="5"/>
      <c r="T159" s="5"/>
      <c r="U159" s="6"/>
      <c r="V159" s="6"/>
      <c r="W159" s="5"/>
      <c r="X159" s="5"/>
      <c r="Y159" s="5"/>
      <c r="Z159" s="5"/>
      <c r="AA159" s="5"/>
      <c r="AB159" s="6"/>
      <c r="AC159" s="6"/>
      <c r="AD159" s="5"/>
      <c r="AE159" s="5"/>
      <c r="AF159" s="5"/>
      <c r="AG159" s="5"/>
      <c r="AH159" s="5"/>
      <c r="AI159" s="6"/>
      <c r="AJ159" s="6"/>
      <c r="AK159" s="5"/>
      <c r="AL159" s="5"/>
      <c r="AM159" s="130">
        <f>+AM157-AM158</f>
        <v>0</v>
      </c>
    </row>
    <row r="160" spans="2:39" ht="16.5" thickBot="1" x14ac:dyDescent="0.3">
      <c r="B160" s="131"/>
      <c r="C160" s="132"/>
      <c r="D160" s="132"/>
      <c r="E160" s="132"/>
      <c r="F160" s="133"/>
      <c r="G160" s="134"/>
      <c r="H160" s="134"/>
      <c r="I160" s="133"/>
      <c r="J160" s="133"/>
      <c r="K160" s="456"/>
      <c r="L160" s="457"/>
      <c r="M160" s="457"/>
      <c r="N160" s="458"/>
      <c r="O160" s="134"/>
      <c r="P160" s="133"/>
      <c r="Q160" s="133"/>
      <c r="R160" s="133"/>
      <c r="S160" s="133"/>
      <c r="T160" s="133"/>
      <c r="U160" s="134"/>
      <c r="V160" s="134"/>
      <c r="W160" s="133"/>
      <c r="X160" s="133"/>
      <c r="Y160" s="133"/>
      <c r="Z160" s="133"/>
      <c r="AA160" s="133"/>
      <c r="AB160" s="134"/>
      <c r="AC160" s="134"/>
      <c r="AD160" s="133"/>
      <c r="AE160" s="133"/>
      <c r="AF160" s="133"/>
      <c r="AG160" s="133"/>
      <c r="AH160" s="133"/>
      <c r="AI160" s="134"/>
      <c r="AJ160" s="134"/>
      <c r="AK160" s="133"/>
      <c r="AL160" s="133"/>
      <c r="AM160" s="136" t="str">
        <f>IF(AM159=0,"Balanced","NOT BALANCED!")</f>
        <v>Balanced</v>
      </c>
    </row>
    <row r="161" spans="1:10" x14ac:dyDescent="0.25">
      <c r="A161" s="140"/>
      <c r="B161" s="408"/>
      <c r="C161" s="408"/>
      <c r="D161" s="408"/>
      <c r="E161" s="408"/>
      <c r="F161" s="431"/>
      <c r="G161" s="432"/>
      <c r="H161" s="432"/>
      <c r="I161" s="431"/>
      <c r="J161" s="431"/>
    </row>
    <row r="162" spans="1:10" x14ac:dyDescent="0.25">
      <c r="A162" s="140"/>
      <c r="B162" s="408"/>
      <c r="C162" s="408"/>
      <c r="D162" s="408"/>
      <c r="E162" s="408"/>
      <c r="F162" s="140" t="s">
        <v>216</v>
      </c>
      <c r="G162" s="437"/>
      <c r="H162" s="432"/>
      <c r="I162" s="431"/>
      <c r="J162" s="431"/>
    </row>
    <row r="163" spans="1:10" hidden="1" x14ac:dyDescent="0.25">
      <c r="A163" s="140"/>
      <c r="B163" s="408" t="s">
        <v>86</v>
      </c>
      <c r="C163" s="408">
        <f>0.3073</f>
        <v>0.30730000000000002</v>
      </c>
      <c r="D163" s="408">
        <v>6512</v>
      </c>
      <c r="E163" s="408"/>
      <c r="F163" s="140" t="s">
        <v>217</v>
      </c>
      <c r="G163" s="437"/>
      <c r="H163" s="432"/>
      <c r="I163" s="431"/>
      <c r="J163" s="431"/>
    </row>
    <row r="164" spans="1:10" hidden="1" x14ac:dyDescent="0.25">
      <c r="A164" s="140"/>
      <c r="B164" s="408" t="s">
        <v>198</v>
      </c>
      <c r="C164" s="408">
        <f>0.3073</f>
        <v>0.30730000000000002</v>
      </c>
      <c r="D164" s="408">
        <v>6512</v>
      </c>
      <c r="E164" s="408"/>
      <c r="F164" s="140"/>
      <c r="G164" s="437"/>
      <c r="H164" s="432"/>
      <c r="I164" s="431"/>
      <c r="J164" s="431"/>
    </row>
    <row r="165" spans="1:10" hidden="1" x14ac:dyDescent="0.25">
      <c r="A165" s="140"/>
      <c r="B165" s="408" t="s">
        <v>114</v>
      </c>
      <c r="C165" s="408">
        <f>0.3073</f>
        <v>0.30730000000000002</v>
      </c>
      <c r="D165" s="408">
        <v>0</v>
      </c>
      <c r="E165" s="408"/>
      <c r="F165" s="140"/>
      <c r="G165" s="437"/>
      <c r="H165" s="432"/>
      <c r="I165" s="431"/>
      <c r="J165" s="431"/>
    </row>
    <row r="166" spans="1:10" hidden="1" x14ac:dyDescent="0.25">
      <c r="A166" s="140"/>
      <c r="B166" s="408" t="s">
        <v>87</v>
      </c>
      <c r="C166" s="408">
        <f>0.086+0.0045</f>
        <v>9.0499999999999997E-2</v>
      </c>
      <c r="D166" s="408">
        <v>4326</v>
      </c>
      <c r="E166" s="408"/>
      <c r="F166" s="140"/>
      <c r="G166" s="437"/>
      <c r="H166" s="432"/>
      <c r="I166" s="431"/>
      <c r="J166" s="431"/>
    </row>
    <row r="167" spans="1:10" hidden="1" x14ac:dyDescent="0.25">
      <c r="A167" s="140"/>
      <c r="B167" s="408" t="s">
        <v>88</v>
      </c>
      <c r="C167" s="408">
        <f>0.086+0.0045</f>
        <v>9.0499999999999997E-2</v>
      </c>
      <c r="D167" s="408">
        <v>2620</v>
      </c>
      <c r="E167" s="408"/>
      <c r="F167" s="140"/>
      <c r="G167" s="437"/>
      <c r="H167" s="432"/>
      <c r="I167" s="431"/>
      <c r="J167" s="431"/>
    </row>
    <row r="168" spans="1:10" hidden="1" x14ac:dyDescent="0.25">
      <c r="A168" s="140"/>
      <c r="B168" s="408" t="s">
        <v>89</v>
      </c>
      <c r="C168" s="408">
        <f>0.086+0.0045</f>
        <v>9.0499999999999997E-2</v>
      </c>
      <c r="D168" s="408">
        <v>0</v>
      </c>
      <c r="E168" s="408"/>
      <c r="F168" s="140"/>
      <c r="G168" s="437"/>
      <c r="H168" s="432"/>
      <c r="I168" s="431"/>
      <c r="J168" s="431"/>
    </row>
    <row r="169" spans="1:10" hidden="1" x14ac:dyDescent="0.25">
      <c r="A169" s="140"/>
      <c r="B169" s="408"/>
      <c r="C169" s="408">
        <v>0</v>
      </c>
      <c r="D169" s="408">
        <v>0</v>
      </c>
      <c r="E169" s="408"/>
      <c r="F169" s="140"/>
      <c r="G169" s="437"/>
      <c r="H169" s="432"/>
      <c r="I169" s="431"/>
      <c r="J169" s="431"/>
    </row>
    <row r="170" spans="1:10" x14ac:dyDescent="0.25">
      <c r="A170" s="140"/>
      <c r="B170" s="408"/>
      <c r="C170" s="408"/>
      <c r="D170" s="408"/>
      <c r="E170" s="408"/>
      <c r="F170" s="431"/>
      <c r="G170" s="432"/>
      <c r="H170" s="432"/>
      <c r="I170" s="431"/>
      <c r="J170" s="431"/>
    </row>
    <row r="171" spans="1:10" x14ac:dyDescent="0.25">
      <c r="A171" s="140"/>
      <c r="B171" s="518" t="s">
        <v>218</v>
      </c>
      <c r="C171" s="519"/>
      <c r="D171" s="417"/>
      <c r="E171" s="418"/>
      <c r="F171" s="431"/>
      <c r="G171" s="432"/>
      <c r="H171" s="432"/>
      <c r="I171" s="431"/>
      <c r="J171" s="431"/>
    </row>
    <row r="172" spans="1:10" x14ac:dyDescent="0.25">
      <c r="A172" s="140"/>
      <c r="B172" s="465" t="s">
        <v>219</v>
      </c>
      <c r="C172" s="425"/>
      <c r="D172" s="425" t="s">
        <v>220</v>
      </c>
      <c r="E172" s="422"/>
      <c r="F172" s="431"/>
      <c r="G172" s="432"/>
      <c r="H172" s="432"/>
      <c r="I172" s="431"/>
      <c r="J172" s="431"/>
    </row>
    <row r="173" spans="1:10" x14ac:dyDescent="0.25">
      <c r="A173" s="408"/>
      <c r="B173" s="466" t="s">
        <v>221</v>
      </c>
      <c r="C173" s="423"/>
      <c r="D173" s="423" t="s">
        <v>220</v>
      </c>
      <c r="E173" s="424"/>
      <c r="F173" s="431"/>
      <c r="G173" s="432"/>
      <c r="H173" s="432"/>
      <c r="I173" s="431"/>
      <c r="J173" s="431"/>
    </row>
    <row r="174" spans="1:10" x14ac:dyDescent="0.25">
      <c r="A174" s="408"/>
      <c r="B174" s="520" t="s">
        <v>222</v>
      </c>
      <c r="C174" s="521"/>
      <c r="D174" s="425" t="s">
        <v>223</v>
      </c>
      <c r="E174" s="422"/>
      <c r="F174" s="431"/>
      <c r="G174" s="432"/>
      <c r="H174" s="432"/>
      <c r="I174" s="431"/>
      <c r="J174" s="431"/>
    </row>
    <row r="175" spans="1:10" x14ac:dyDescent="0.25">
      <c r="A175" s="408"/>
      <c r="B175" s="465"/>
      <c r="C175" s="425"/>
      <c r="D175" s="425"/>
      <c r="E175" s="422"/>
      <c r="F175" s="431"/>
      <c r="G175" s="432"/>
      <c r="H175" s="432"/>
      <c r="I175" s="431"/>
      <c r="J175" s="431"/>
    </row>
    <row r="176" spans="1:10" x14ac:dyDescent="0.25">
      <c r="A176" s="408"/>
      <c r="B176" s="467" t="s">
        <v>224</v>
      </c>
      <c r="C176" s="415"/>
      <c r="D176" s="415"/>
      <c r="E176" s="420"/>
      <c r="F176" s="431"/>
      <c r="G176" s="432"/>
      <c r="H176" s="432"/>
      <c r="I176" s="431"/>
      <c r="J176" s="431"/>
    </row>
    <row r="177" spans="1:10" x14ac:dyDescent="0.25">
      <c r="A177" s="408"/>
      <c r="B177" s="465" t="s">
        <v>225</v>
      </c>
      <c r="C177" s="425"/>
      <c r="D177" s="423" t="s">
        <v>226</v>
      </c>
      <c r="E177" s="424"/>
      <c r="F177" s="431"/>
      <c r="G177" s="432"/>
      <c r="H177" s="432"/>
      <c r="I177" s="431"/>
      <c r="J177" s="431"/>
    </row>
    <row r="178" spans="1:10" x14ac:dyDescent="0.25">
      <c r="A178" s="408"/>
      <c r="B178" s="466" t="s">
        <v>245</v>
      </c>
      <c r="C178" s="423"/>
      <c r="D178" s="426" t="s">
        <v>227</v>
      </c>
      <c r="E178" s="438"/>
      <c r="F178" s="408"/>
    </row>
    <row r="179" spans="1:10" x14ac:dyDescent="0.25">
      <c r="A179" s="408"/>
      <c r="B179" s="466" t="s">
        <v>221</v>
      </c>
      <c r="C179" s="423"/>
      <c r="D179" s="423" t="s">
        <v>227</v>
      </c>
      <c r="E179" s="424"/>
      <c r="F179" s="408"/>
    </row>
    <row r="180" spans="1:10" x14ac:dyDescent="0.25">
      <c r="B180" s="465" t="s">
        <v>222</v>
      </c>
      <c r="C180" s="425"/>
      <c r="D180" s="423" t="s">
        <v>228</v>
      </c>
      <c r="E180" s="424"/>
    </row>
    <row r="181" spans="1:10" x14ac:dyDescent="0.25">
      <c r="B181" s="466"/>
      <c r="C181" s="423"/>
      <c r="D181" s="423"/>
      <c r="E181" s="424"/>
    </row>
    <row r="182" spans="1:10" x14ac:dyDescent="0.25">
      <c r="B182" s="467" t="s">
        <v>229</v>
      </c>
      <c r="C182" s="415"/>
      <c r="D182" s="415"/>
      <c r="E182" s="420"/>
    </row>
    <row r="183" spans="1:10" x14ac:dyDescent="0.25">
      <c r="B183" s="466" t="s">
        <v>230</v>
      </c>
      <c r="C183" s="423"/>
      <c r="D183" s="423" t="s">
        <v>231</v>
      </c>
      <c r="E183" s="424"/>
    </row>
    <row r="184" spans="1:10" x14ac:dyDescent="0.25">
      <c r="B184" s="474" t="s">
        <v>236</v>
      </c>
      <c r="C184" s="423"/>
      <c r="D184" s="423" t="s">
        <v>238</v>
      </c>
      <c r="E184" s="424"/>
    </row>
    <row r="185" spans="1:10" x14ac:dyDescent="0.25">
      <c r="B185" s="468" t="s">
        <v>237</v>
      </c>
      <c r="C185" s="427"/>
      <c r="D185" s="427" t="s">
        <v>239</v>
      </c>
      <c r="E185" s="428"/>
    </row>
  </sheetData>
  <sheetProtection algorithmName="SHA-512" hashValue="7QLQaAW/H5BpBUDWDVgX0QTBzFYAME9cdr3xJoNeH6mdhRAloA7AwpR3ghKf+PA0UguOzcz1RqtFChs10+SJ7w==" saltValue="Y1dkhmN8BhVFxe4MRnh2QA==" spinCount="100000" sheet="1" objects="1" scenarios="1"/>
  <mergeCells count="21">
    <mergeCell ref="B171:C171"/>
    <mergeCell ref="B174:C174"/>
    <mergeCell ref="F153:G153"/>
    <mergeCell ref="B115:C115"/>
    <mergeCell ref="B77:C77"/>
    <mergeCell ref="B84:C84"/>
    <mergeCell ref="B85:C85"/>
    <mergeCell ref="B111:C111"/>
    <mergeCell ref="B113:C113"/>
    <mergeCell ref="F126:G126"/>
    <mergeCell ref="B155:C155"/>
    <mergeCell ref="B157:C157"/>
    <mergeCell ref="K84:M84"/>
    <mergeCell ref="B23:C23"/>
    <mergeCell ref="B42:C42"/>
    <mergeCell ref="B44:C44"/>
    <mergeCell ref="B49:C49"/>
    <mergeCell ref="B46:C46"/>
    <mergeCell ref="B53:C53"/>
    <mergeCell ref="B70:C70"/>
    <mergeCell ref="B83:C83"/>
  </mergeCells>
  <dataValidations xWindow="1032" yWindow="397" count="11">
    <dataValidation type="list" allowBlank="1" showErrorMessage="1" sqref="G155">
      <formula1>H117:H119</formula1>
    </dataValidation>
    <dataValidation allowBlank="1" showInputMessage="1" showErrorMessage="1" promptTitle="REMEMBER TO CLEAR CELLS TO RIGHT" prompt="Rembmer to clear the cells to the right in this row for budget less than 5 years." sqref="I84"/>
    <dataValidation type="list" showInputMessage="1" showErrorMessage="1" sqref="E18:E22 E12:E16 E7:E10">
      <formula1>$B$163:$B$169</formula1>
    </dataValidation>
    <dataValidation type="list" showInputMessage="1" showErrorMessage="1" prompt="Please select from the drop-down the type of personnel role to calculate the appropriate benefit type." sqref="E6">
      <formula1>$B$163:$B$169</formula1>
    </dataValidation>
    <dataValidation allowBlank="1" showInputMessage="1" showErrorMessage="1" prompt="Please enter the annualized rate of the position (for 9 month faculty, enter the annualized rate for the 9 month appointment only)." sqref="F6"/>
    <dataValidation allowBlank="1" showInputMessage="1" showErrorMessage="1" prompt="Please enter the appropriate percent of effort based upon the annualized rate.  " sqref="G6 U6 U18 AI6 AB6 AI18 AB18 N6 N18"/>
    <dataValidation allowBlank="1" showInputMessage="1" showErrorMessage="1" prompt="To enter participant costs, please enter the number of participants and the cost per participant in the appropriate category (supplies, travel, etc.)" sqref="AK62 I62 P62 W62 AD62"/>
    <dataValidation allowBlank="1" showErrorMessage="1" prompt="To enter in Contracted Services, please press the [+] in the left margin." sqref="AK77 P77 W77 AD77"/>
    <dataValidation allowBlank="1" showErrorMessage="1" prompt="To enter in contracted services, please press the [+] in the left margin to reveal the rows to enter contractors." sqref="I77"/>
    <dataValidation allowBlank="1" showErrorMessage="1" sqref="AJ127:AJ152 AM123:AM124 AC127:AC152 O127:O152 P152:P153 V127:V152 I152:I153 W152:W153 J123:N153 P123 Q123:U153 AD152:AD153 X123:AB153 AK152:AK153 AE123:AI153 AK123 W123 AM126:AM153 AL123:AL153 AD123 I123"/>
    <dataValidation allowBlank="1" showInputMessage="1" showErrorMessage="1" prompt="Manually enter in the indirects for each subaward, the amount left over for NCSU should be either the lower of the remaining TFFA or NCSU's MTDC portion.  Please be sure the correct IDC rates are entered for all three IDC types (MTDC, TDC, TFFA)." sqref="AD126:AD151 I126:I151 P126:P151 W126:W151 AK126:AK151"/>
  </dataValidations>
  <printOptions horizontalCentered="1"/>
  <pageMargins left="0.45" right="0.45" top="0.75" bottom="0.75" header="0.3" footer="0.55000000000000004"/>
  <pageSetup scale="33" orientation="landscape" r:id="rId1"/>
  <headerFooter>
    <oddFooter>&amp;R&amp;"-,Bold"&amp;18&amp;F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00000"/>
    <pageSetUpPr fitToPage="1"/>
  </sheetPr>
  <dimension ref="A1:AO145"/>
  <sheetViews>
    <sheetView topLeftCell="A73" zoomScale="90" zoomScaleNormal="90" workbookViewId="0">
      <selection activeCell="F101" sqref="F101"/>
    </sheetView>
  </sheetViews>
  <sheetFormatPr defaultRowHeight="15" outlineLevelRow="1" x14ac:dyDescent="0.25"/>
  <cols>
    <col min="1" max="1" width="3.140625" customWidth="1"/>
    <col min="2" max="2" width="12.5703125" customWidth="1"/>
    <col min="3" max="3" width="29.28515625" customWidth="1"/>
    <col min="4" max="4" width="4" customWidth="1"/>
    <col min="5" max="5" width="22.7109375" customWidth="1"/>
    <col min="6" max="6" width="3.5703125" customWidth="1"/>
    <col min="7" max="7" width="13.42578125" customWidth="1"/>
    <col min="8" max="8" width="14.28515625" customWidth="1"/>
    <col min="9" max="9" width="9.140625" style="1"/>
    <col min="10" max="10" width="3.5703125" style="1" customWidth="1"/>
    <col min="11" max="11" width="17" customWidth="1"/>
    <col min="12" max="12" width="3" customWidth="1"/>
    <col min="13" max="13" width="9.140625" style="2"/>
    <col min="14" max="14" width="13.5703125" hidden="1" customWidth="1"/>
    <col min="15" max="15" width="14.28515625" customWidth="1"/>
    <col min="16" max="16" width="9.28515625" style="1" customWidth="1"/>
    <col min="17" max="17" width="3.5703125" style="1" customWidth="1"/>
    <col min="18" max="18" width="19" customWidth="1"/>
    <col min="19" max="19" width="3" customWidth="1"/>
    <col min="20" max="20" width="9" customWidth="1"/>
    <col min="21" max="21" width="12.28515625" hidden="1" customWidth="1"/>
    <col min="22" max="22" width="13.85546875" customWidth="1"/>
    <col min="23" max="23" width="9.140625" style="1" bestFit="1" customWidth="1"/>
    <col min="24" max="24" width="3.5703125" style="1" customWidth="1"/>
    <col min="25" max="25" width="18.5703125" customWidth="1"/>
    <col min="26" max="26" width="2.42578125" customWidth="1"/>
    <col min="27" max="27" width="9" customWidth="1"/>
    <col min="28" max="28" width="12.28515625" hidden="1" customWidth="1"/>
    <col min="29" max="29" width="14" customWidth="1"/>
    <col min="30" max="30" width="8.85546875" style="1" customWidth="1"/>
    <col min="31" max="31" width="3.5703125" style="1" customWidth="1"/>
    <col min="32" max="32" width="18.7109375" customWidth="1"/>
    <col min="33" max="33" width="3" customWidth="1"/>
    <col min="34" max="34" width="9" customWidth="1"/>
    <col min="35" max="35" width="12.28515625" hidden="1" customWidth="1"/>
    <col min="36" max="36" width="15.28515625" customWidth="1"/>
    <col min="37" max="37" width="9.140625" style="1" customWidth="1"/>
    <col min="38" max="38" width="3.5703125" style="1" customWidth="1"/>
    <col min="39" max="39" width="17" customWidth="1"/>
    <col min="40" max="40" width="3" customWidth="1"/>
    <col min="41" max="41" width="20.7109375" customWidth="1"/>
  </cols>
  <sheetData>
    <row r="1" spans="2:41" ht="15.75" thickBot="1" x14ac:dyDescent="0.3">
      <c r="B1" t="s">
        <v>242</v>
      </c>
    </row>
    <row r="2" spans="2:41" ht="34.5" thickBot="1" x14ac:dyDescent="0.55000000000000004">
      <c r="B2" s="485" t="s">
        <v>241</v>
      </c>
      <c r="C2" s="486"/>
      <c r="D2" s="486"/>
      <c r="E2" s="486"/>
      <c r="F2" s="486"/>
      <c r="G2" s="486"/>
      <c r="H2" s="487"/>
      <c r="I2" s="488"/>
      <c r="J2" s="488"/>
      <c r="K2" s="487"/>
      <c r="L2" s="487"/>
      <c r="M2" s="489"/>
      <c r="N2" s="487"/>
      <c r="O2" s="487"/>
      <c r="P2" s="488"/>
      <c r="Q2" s="488"/>
      <c r="R2" s="487"/>
      <c r="S2" s="487"/>
      <c r="T2" s="487"/>
      <c r="U2" s="487"/>
      <c r="V2" s="487"/>
      <c r="W2" s="488"/>
      <c r="X2" s="488"/>
      <c r="Y2" s="487"/>
      <c r="Z2" s="487"/>
      <c r="AA2" s="487"/>
      <c r="AB2" s="487"/>
      <c r="AC2" s="487"/>
      <c r="AD2" s="488"/>
      <c r="AE2" s="488"/>
      <c r="AF2" s="487"/>
      <c r="AG2" s="487"/>
      <c r="AH2" s="487"/>
      <c r="AI2" s="487"/>
      <c r="AJ2" s="487"/>
      <c r="AK2" s="488"/>
      <c r="AL2" s="488"/>
      <c r="AM2" s="487"/>
      <c r="AN2" s="487"/>
      <c r="AO2" s="490"/>
    </row>
    <row r="3" spans="2:41" ht="18" customHeight="1" x14ac:dyDescent="0.5">
      <c r="B3" s="3"/>
      <c r="C3" s="4"/>
      <c r="D3" s="4"/>
      <c r="E3" s="4"/>
      <c r="F3" s="4"/>
      <c r="G3" s="4"/>
      <c r="H3" s="5"/>
      <c r="I3" s="6"/>
      <c r="J3" s="6"/>
      <c r="K3" s="5"/>
      <c r="L3" s="5"/>
      <c r="M3" s="7"/>
      <c r="N3" s="5"/>
      <c r="O3" s="5"/>
      <c r="P3" s="6"/>
      <c r="Q3" s="6"/>
      <c r="R3" s="5"/>
      <c r="S3" s="5"/>
      <c r="T3" s="5"/>
      <c r="U3" s="5"/>
      <c r="V3" s="5"/>
      <c r="W3" s="6"/>
      <c r="X3" s="6"/>
      <c r="Y3" s="5"/>
      <c r="Z3" s="5"/>
      <c r="AA3" s="5"/>
      <c r="AB3" s="5"/>
      <c r="AC3" s="5"/>
      <c r="AD3" s="6"/>
      <c r="AE3" s="6"/>
      <c r="AF3" s="5"/>
      <c r="AG3" s="5"/>
      <c r="AH3" s="5"/>
      <c r="AI3" s="5"/>
      <c r="AJ3" s="5"/>
      <c r="AK3" s="6"/>
      <c r="AL3" s="6"/>
      <c r="AM3" s="5"/>
      <c r="AN3" s="5" t="s">
        <v>235</v>
      </c>
      <c r="AO3" s="471"/>
    </row>
    <row r="4" spans="2:41" x14ac:dyDescent="0.25">
      <c r="B4" s="9"/>
      <c r="C4" s="10"/>
      <c r="D4" s="11"/>
      <c r="E4" s="12"/>
      <c r="F4" s="12"/>
      <c r="G4" s="12"/>
      <c r="H4" s="12" t="s">
        <v>0</v>
      </c>
      <c r="I4" s="13"/>
      <c r="J4" s="13"/>
      <c r="K4" s="14"/>
      <c r="L4" s="15"/>
      <c r="M4" s="12" t="s">
        <v>1</v>
      </c>
      <c r="N4" s="12" t="s">
        <v>2</v>
      </c>
      <c r="O4" s="12" t="s">
        <v>3</v>
      </c>
      <c r="P4" s="13"/>
      <c r="Q4" s="13"/>
      <c r="R4" s="14"/>
      <c r="S4" s="15"/>
      <c r="T4" s="12" t="s">
        <v>1</v>
      </c>
      <c r="U4" s="12" t="s">
        <v>2</v>
      </c>
      <c r="V4" s="12" t="s">
        <v>3</v>
      </c>
      <c r="W4" s="13"/>
      <c r="X4" s="13"/>
      <c r="Y4" s="14"/>
      <c r="Z4" s="15"/>
      <c r="AA4" s="12" t="s">
        <v>1</v>
      </c>
      <c r="AB4" s="12" t="s">
        <v>2</v>
      </c>
      <c r="AC4" s="12" t="s">
        <v>3</v>
      </c>
      <c r="AD4" s="13"/>
      <c r="AE4" s="13"/>
      <c r="AF4" s="14"/>
      <c r="AG4" s="15"/>
      <c r="AH4" s="12" t="s">
        <v>1</v>
      </c>
      <c r="AI4" s="12" t="s">
        <v>2</v>
      </c>
      <c r="AJ4" s="12" t="s">
        <v>3</v>
      </c>
      <c r="AK4" s="13"/>
      <c r="AL4" s="13"/>
      <c r="AM4" s="14"/>
      <c r="AN4" s="15"/>
      <c r="AO4" s="16" t="s">
        <v>4</v>
      </c>
    </row>
    <row r="5" spans="2:41" x14ac:dyDescent="0.25">
      <c r="B5" s="17"/>
      <c r="C5" s="18"/>
      <c r="D5" s="19"/>
      <c r="E5" s="20" t="s">
        <v>97</v>
      </c>
      <c r="F5" s="20"/>
      <c r="G5" s="20" t="s">
        <v>5</v>
      </c>
      <c r="H5" s="20" t="s">
        <v>6</v>
      </c>
      <c r="I5" s="21" t="s">
        <v>7</v>
      </c>
      <c r="J5" s="21"/>
      <c r="K5" s="22" t="s">
        <v>8</v>
      </c>
      <c r="L5" s="20"/>
      <c r="M5" s="20" t="s">
        <v>9</v>
      </c>
      <c r="N5" s="20" t="s">
        <v>10</v>
      </c>
      <c r="O5" s="20" t="s">
        <v>10</v>
      </c>
      <c r="P5" s="21" t="s">
        <v>7</v>
      </c>
      <c r="Q5" s="21"/>
      <c r="R5" s="22" t="s">
        <v>11</v>
      </c>
      <c r="S5" s="20"/>
      <c r="T5" s="20" t="s">
        <v>9</v>
      </c>
      <c r="U5" s="20" t="s">
        <v>10</v>
      </c>
      <c r="V5" s="20" t="s">
        <v>10</v>
      </c>
      <c r="W5" s="21" t="s">
        <v>7</v>
      </c>
      <c r="X5" s="21"/>
      <c r="Y5" s="22" t="s">
        <v>12</v>
      </c>
      <c r="Z5" s="23"/>
      <c r="AA5" s="20" t="s">
        <v>9</v>
      </c>
      <c r="AB5" s="20" t="s">
        <v>10</v>
      </c>
      <c r="AC5" s="20" t="s">
        <v>10</v>
      </c>
      <c r="AD5" s="21" t="s">
        <v>7</v>
      </c>
      <c r="AE5" s="21"/>
      <c r="AF5" s="22" t="s">
        <v>13</v>
      </c>
      <c r="AG5" s="20"/>
      <c r="AH5" s="20" t="s">
        <v>9</v>
      </c>
      <c r="AI5" s="20" t="s">
        <v>10</v>
      </c>
      <c r="AJ5" s="20" t="s">
        <v>10</v>
      </c>
      <c r="AK5" s="21" t="s">
        <v>7</v>
      </c>
      <c r="AL5" s="21"/>
      <c r="AM5" s="22" t="s">
        <v>14</v>
      </c>
      <c r="AN5" s="504"/>
      <c r="AO5" s="24" t="s">
        <v>15</v>
      </c>
    </row>
    <row r="6" spans="2:41" x14ac:dyDescent="0.25">
      <c r="B6" s="269" t="s">
        <v>16</v>
      </c>
      <c r="C6" s="26"/>
      <c r="D6" s="27"/>
      <c r="E6" s="410" t="s">
        <v>100</v>
      </c>
      <c r="F6" s="41"/>
      <c r="G6" s="503" t="s">
        <v>86</v>
      </c>
      <c r="H6" s="42">
        <v>0</v>
      </c>
      <c r="I6" s="43">
        <v>0</v>
      </c>
      <c r="J6" s="31">
        <f>H6*I6</f>
        <v>0</v>
      </c>
      <c r="K6" s="32">
        <f>ROUND(J6,0)</f>
        <v>0</v>
      </c>
      <c r="L6" s="33"/>
      <c r="M6" s="44">
        <v>0.03</v>
      </c>
      <c r="N6" s="45">
        <f>+H6*M6</f>
        <v>0</v>
      </c>
      <c r="O6" s="36">
        <f>+H6+N6</f>
        <v>0</v>
      </c>
      <c r="P6" s="46">
        <v>0</v>
      </c>
      <c r="Q6" s="31">
        <f t="shared" ref="Q6:Q16" si="0">O6*P6</f>
        <v>0</v>
      </c>
      <c r="R6" s="32">
        <f>ROUND(Q6,0)</f>
        <v>0</v>
      </c>
      <c r="S6" s="33"/>
      <c r="T6" s="44">
        <v>0.03</v>
      </c>
      <c r="U6" s="45">
        <f>+O6*T6</f>
        <v>0</v>
      </c>
      <c r="V6" s="36">
        <f>+O6+U6</f>
        <v>0</v>
      </c>
      <c r="W6" s="46">
        <v>0</v>
      </c>
      <c r="X6" s="31">
        <f t="shared" ref="X6:X16" si="1">V6*W6</f>
        <v>0</v>
      </c>
      <c r="Y6" s="32">
        <f>ROUND(X6,0)</f>
        <v>0</v>
      </c>
      <c r="Z6" s="5"/>
      <c r="AA6" s="44">
        <v>0.03</v>
      </c>
      <c r="AB6" s="45">
        <f>V6*AA6</f>
        <v>0</v>
      </c>
      <c r="AC6" s="36">
        <f>+V6+AB6</f>
        <v>0</v>
      </c>
      <c r="AD6" s="46">
        <v>0</v>
      </c>
      <c r="AE6" s="31">
        <f t="shared" ref="AE6:AE16" si="2">AC6*AD6</f>
        <v>0</v>
      </c>
      <c r="AF6" s="32">
        <f>ROUND(AE6,0)</f>
        <v>0</v>
      </c>
      <c r="AG6" s="33"/>
      <c r="AH6" s="44">
        <v>0.03</v>
      </c>
      <c r="AI6" s="45">
        <f>AC6*AH6</f>
        <v>0</v>
      </c>
      <c r="AJ6" s="36">
        <f>+AC6+AI6</f>
        <v>0</v>
      </c>
      <c r="AK6" s="46">
        <v>0</v>
      </c>
      <c r="AL6" s="31">
        <f t="shared" ref="AL6:AL16" si="3">AJ6*AK6</f>
        <v>0</v>
      </c>
      <c r="AM6" s="32">
        <f>ROUND(AL6,0)</f>
        <v>0</v>
      </c>
      <c r="AN6" s="33"/>
      <c r="AO6" s="39">
        <f>K6+R6+Y6+AF6+AM6</f>
        <v>0</v>
      </c>
    </row>
    <row r="7" spans="2:41" x14ac:dyDescent="0.25">
      <c r="B7" s="269" t="s">
        <v>17</v>
      </c>
      <c r="C7" s="40"/>
      <c r="D7" s="41"/>
      <c r="E7" s="410"/>
      <c r="F7" s="41"/>
      <c r="G7" s="28" t="s">
        <v>86</v>
      </c>
      <c r="H7" s="42">
        <v>0</v>
      </c>
      <c r="I7" s="43">
        <v>0</v>
      </c>
      <c r="J7" s="31">
        <f>H7*I7</f>
        <v>0</v>
      </c>
      <c r="K7" s="32">
        <f>ROUND(J7,0)</f>
        <v>0</v>
      </c>
      <c r="L7" s="33"/>
      <c r="M7" s="44">
        <v>0.03</v>
      </c>
      <c r="N7" s="45">
        <f>+H7*M7</f>
        <v>0</v>
      </c>
      <c r="O7" s="36">
        <f>+H7+N7</f>
        <v>0</v>
      </c>
      <c r="P7" s="46">
        <v>0</v>
      </c>
      <c r="Q7" s="31">
        <f t="shared" si="0"/>
        <v>0</v>
      </c>
      <c r="R7" s="32">
        <f>ROUND(Q7,0)</f>
        <v>0</v>
      </c>
      <c r="S7" s="33"/>
      <c r="T7" s="44">
        <v>0.03</v>
      </c>
      <c r="U7" s="45">
        <f>+O7*T7</f>
        <v>0</v>
      </c>
      <c r="V7" s="36">
        <f>+O7+U7</f>
        <v>0</v>
      </c>
      <c r="W7" s="46">
        <v>0</v>
      </c>
      <c r="X7" s="31">
        <f t="shared" si="1"/>
        <v>0</v>
      </c>
      <c r="Y7" s="32">
        <f>ROUND(X7,0)</f>
        <v>0</v>
      </c>
      <c r="Z7" s="5"/>
      <c r="AA7" s="44">
        <v>0.03</v>
      </c>
      <c r="AB7" s="45">
        <f>V7*AA7</f>
        <v>0</v>
      </c>
      <c r="AC7" s="36">
        <f>+V7+AB7</f>
        <v>0</v>
      </c>
      <c r="AD7" s="46">
        <v>0</v>
      </c>
      <c r="AE7" s="31">
        <f t="shared" si="2"/>
        <v>0</v>
      </c>
      <c r="AF7" s="32">
        <f>ROUND(AE7,0)</f>
        <v>0</v>
      </c>
      <c r="AG7" s="33"/>
      <c r="AH7" s="44">
        <v>0.03</v>
      </c>
      <c r="AI7" s="45">
        <f>AC7*AH7</f>
        <v>0</v>
      </c>
      <c r="AJ7" s="36">
        <f>+AC7+AI7</f>
        <v>0</v>
      </c>
      <c r="AK7" s="46">
        <v>0</v>
      </c>
      <c r="AL7" s="31">
        <f t="shared" si="3"/>
        <v>0</v>
      </c>
      <c r="AM7" s="32">
        <f>ROUND(AL7,0)</f>
        <v>0</v>
      </c>
      <c r="AN7" s="33"/>
      <c r="AO7" s="39">
        <f>K7+R7+Y7+AF7+AM7</f>
        <v>0</v>
      </c>
    </row>
    <row r="8" spans="2:41" x14ac:dyDescent="0.25">
      <c r="B8" s="269" t="s">
        <v>18</v>
      </c>
      <c r="C8" s="40"/>
      <c r="D8" s="41"/>
      <c r="E8" s="410"/>
      <c r="F8" s="41"/>
      <c r="G8" s="28" t="s">
        <v>86</v>
      </c>
      <c r="H8" s="42">
        <v>0</v>
      </c>
      <c r="I8" s="43">
        <v>0</v>
      </c>
      <c r="J8" s="31">
        <f>H8*I8</f>
        <v>0</v>
      </c>
      <c r="K8" s="32">
        <f>ROUND(J8,0)</f>
        <v>0</v>
      </c>
      <c r="L8" s="33"/>
      <c r="M8" s="44">
        <v>0.03</v>
      </c>
      <c r="N8" s="45">
        <f>+H8*M8</f>
        <v>0</v>
      </c>
      <c r="O8" s="36">
        <f>+H8+N8</f>
        <v>0</v>
      </c>
      <c r="P8" s="46">
        <v>0</v>
      </c>
      <c r="Q8" s="31">
        <f t="shared" si="0"/>
        <v>0</v>
      </c>
      <c r="R8" s="32">
        <f>ROUND(Q8,0)</f>
        <v>0</v>
      </c>
      <c r="S8" s="33"/>
      <c r="T8" s="44">
        <v>0.03</v>
      </c>
      <c r="U8" s="45">
        <f>+O8*T8</f>
        <v>0</v>
      </c>
      <c r="V8" s="36">
        <f>+O8+U8</f>
        <v>0</v>
      </c>
      <c r="W8" s="46">
        <v>0</v>
      </c>
      <c r="X8" s="31">
        <f t="shared" si="1"/>
        <v>0</v>
      </c>
      <c r="Y8" s="32">
        <f>ROUND(X8,0)</f>
        <v>0</v>
      </c>
      <c r="Z8" s="5"/>
      <c r="AA8" s="44">
        <v>0.03</v>
      </c>
      <c r="AB8" s="45">
        <f>V8*AA8</f>
        <v>0</v>
      </c>
      <c r="AC8" s="36">
        <f>+V8+AB8</f>
        <v>0</v>
      </c>
      <c r="AD8" s="46">
        <v>0</v>
      </c>
      <c r="AE8" s="31">
        <f t="shared" si="2"/>
        <v>0</v>
      </c>
      <c r="AF8" s="32">
        <f>ROUND(AE8,0)</f>
        <v>0</v>
      </c>
      <c r="AG8" s="33"/>
      <c r="AH8" s="44">
        <v>0.03</v>
      </c>
      <c r="AI8" s="45">
        <f>AC8*AH8</f>
        <v>0</v>
      </c>
      <c r="AJ8" s="36">
        <f>+AC8+AI8</f>
        <v>0</v>
      </c>
      <c r="AK8" s="46">
        <v>0</v>
      </c>
      <c r="AL8" s="31">
        <f t="shared" si="3"/>
        <v>0</v>
      </c>
      <c r="AM8" s="32">
        <f>ROUND(AL8,0)</f>
        <v>0</v>
      </c>
      <c r="AN8" s="33"/>
      <c r="AO8" s="39">
        <f>K8+R8+Y8+AF8+AM8</f>
        <v>0</v>
      </c>
    </row>
    <row r="9" spans="2:41" x14ac:dyDescent="0.25">
      <c r="B9" s="269" t="s">
        <v>19</v>
      </c>
      <c r="C9" s="40"/>
      <c r="D9" s="41"/>
      <c r="E9" s="410"/>
      <c r="F9" s="41"/>
      <c r="G9" s="28"/>
      <c r="H9" s="42">
        <v>0</v>
      </c>
      <c r="I9" s="43">
        <v>0</v>
      </c>
      <c r="J9" s="31">
        <f>H9*I9</f>
        <v>0</v>
      </c>
      <c r="K9" s="32">
        <f>ROUND(J9,0)</f>
        <v>0</v>
      </c>
      <c r="L9" s="33"/>
      <c r="M9" s="44">
        <v>0.03</v>
      </c>
      <c r="N9" s="45">
        <f>+H9*M9</f>
        <v>0</v>
      </c>
      <c r="O9" s="36">
        <f>+H9+N9</f>
        <v>0</v>
      </c>
      <c r="P9" s="46">
        <v>0</v>
      </c>
      <c r="Q9" s="31">
        <f t="shared" si="0"/>
        <v>0</v>
      </c>
      <c r="R9" s="32">
        <f>ROUND(Q9,0)</f>
        <v>0</v>
      </c>
      <c r="S9" s="33"/>
      <c r="T9" s="44">
        <v>0.03</v>
      </c>
      <c r="U9" s="45">
        <f>+O9*T9</f>
        <v>0</v>
      </c>
      <c r="V9" s="36">
        <f>+O9+U9</f>
        <v>0</v>
      </c>
      <c r="W9" s="46">
        <v>0</v>
      </c>
      <c r="X9" s="31">
        <f t="shared" si="1"/>
        <v>0</v>
      </c>
      <c r="Y9" s="32">
        <f>ROUND(X9,0)</f>
        <v>0</v>
      </c>
      <c r="Z9" s="5"/>
      <c r="AA9" s="44">
        <v>0.03</v>
      </c>
      <c r="AB9" s="45">
        <f>V9*AA9</f>
        <v>0</v>
      </c>
      <c r="AC9" s="36">
        <f>+V9+AB9</f>
        <v>0</v>
      </c>
      <c r="AD9" s="46">
        <v>0</v>
      </c>
      <c r="AE9" s="31">
        <f t="shared" si="2"/>
        <v>0</v>
      </c>
      <c r="AF9" s="32">
        <f>ROUND(AE9,0)</f>
        <v>0</v>
      </c>
      <c r="AG9" s="33"/>
      <c r="AH9" s="44">
        <v>0.03</v>
      </c>
      <c r="AI9" s="45">
        <f>AC9*AH9</f>
        <v>0</v>
      </c>
      <c r="AJ9" s="36">
        <f>+AC9+AI9</f>
        <v>0</v>
      </c>
      <c r="AK9" s="46">
        <v>0</v>
      </c>
      <c r="AL9" s="31">
        <f t="shared" si="3"/>
        <v>0</v>
      </c>
      <c r="AM9" s="32">
        <f>ROUND(AL9,0)</f>
        <v>0</v>
      </c>
      <c r="AN9" s="33"/>
      <c r="AO9" s="39">
        <f>K9+R9+Y9+AF9+AM9</f>
        <v>0</v>
      </c>
    </row>
    <row r="10" spans="2:41" x14ac:dyDescent="0.25">
      <c r="B10" s="269" t="s">
        <v>20</v>
      </c>
      <c r="C10" s="40"/>
      <c r="D10" s="41"/>
      <c r="E10" s="411"/>
      <c r="F10" s="41"/>
      <c r="G10" s="28"/>
      <c r="H10" s="42">
        <v>0</v>
      </c>
      <c r="I10" s="43">
        <v>0</v>
      </c>
      <c r="J10" s="31">
        <f t="shared" ref="J10:J16" si="4">H10*I10</f>
        <v>0</v>
      </c>
      <c r="K10" s="32">
        <f t="shared" ref="K10:K16" si="5">ROUND(J10,0)</f>
        <v>0</v>
      </c>
      <c r="L10" s="33"/>
      <c r="M10" s="44">
        <v>0.03</v>
      </c>
      <c r="N10" s="45">
        <f>+H10*M10</f>
        <v>0</v>
      </c>
      <c r="O10" s="36">
        <f>+H10+N10</f>
        <v>0</v>
      </c>
      <c r="P10" s="46">
        <v>0</v>
      </c>
      <c r="Q10" s="31">
        <f t="shared" si="0"/>
        <v>0</v>
      </c>
      <c r="R10" s="32">
        <f t="shared" ref="R10:R16" si="6">ROUND(Q10,0)</f>
        <v>0</v>
      </c>
      <c r="S10" s="33"/>
      <c r="T10" s="44">
        <v>0.03</v>
      </c>
      <c r="U10" s="45">
        <f>+O10*T10</f>
        <v>0</v>
      </c>
      <c r="V10" s="36">
        <f>+O10+U10</f>
        <v>0</v>
      </c>
      <c r="W10" s="46">
        <v>0</v>
      </c>
      <c r="X10" s="31">
        <f t="shared" si="1"/>
        <v>0</v>
      </c>
      <c r="Y10" s="32">
        <f t="shared" ref="Y10:Y16" si="7">ROUND(X10,0)</f>
        <v>0</v>
      </c>
      <c r="Z10" s="5"/>
      <c r="AA10" s="44">
        <v>0.03</v>
      </c>
      <c r="AB10" s="45">
        <f>V10*AA10</f>
        <v>0</v>
      </c>
      <c r="AC10" s="36">
        <f>+V10+AB10</f>
        <v>0</v>
      </c>
      <c r="AD10" s="46">
        <v>0</v>
      </c>
      <c r="AE10" s="31">
        <f t="shared" si="2"/>
        <v>0</v>
      </c>
      <c r="AF10" s="32">
        <f t="shared" ref="AF10:AF16" si="8">ROUND(AE10,0)</f>
        <v>0</v>
      </c>
      <c r="AG10" s="33"/>
      <c r="AH10" s="44">
        <v>0.03</v>
      </c>
      <c r="AI10" s="45">
        <f>AC10*AH10</f>
        <v>0</v>
      </c>
      <c r="AJ10" s="36">
        <f>+AC10+AI10</f>
        <v>0</v>
      </c>
      <c r="AK10" s="46">
        <v>0</v>
      </c>
      <c r="AL10" s="31">
        <f t="shared" si="3"/>
        <v>0</v>
      </c>
      <c r="AM10" s="32">
        <f t="shared" ref="AM10:AM16" si="9">ROUND(AL10,0)</f>
        <v>0</v>
      </c>
      <c r="AN10" s="33"/>
      <c r="AO10" s="39">
        <f>K10+R10+Y10+AF10+AM10</f>
        <v>0</v>
      </c>
    </row>
    <row r="11" spans="2:41" ht="12.75" customHeight="1" x14ac:dyDescent="0.25">
      <c r="B11" s="47"/>
      <c r="C11" s="48"/>
      <c r="D11" s="48"/>
      <c r="E11" s="48"/>
      <c r="F11" s="48"/>
      <c r="G11" s="49"/>
      <c r="H11" s="33"/>
      <c r="I11" s="6"/>
      <c r="J11" s="31"/>
      <c r="K11" s="33"/>
      <c r="L11" s="33"/>
      <c r="M11" s="50"/>
      <c r="N11" s="33"/>
      <c r="O11" s="33"/>
      <c r="P11" s="6"/>
      <c r="Q11" s="31"/>
      <c r="R11" s="51"/>
      <c r="S11" s="33"/>
      <c r="T11" s="52"/>
      <c r="U11" s="51"/>
      <c r="V11" s="51"/>
      <c r="W11" s="6"/>
      <c r="X11" s="31"/>
      <c r="Y11" s="51"/>
      <c r="Z11" s="5"/>
      <c r="AA11" s="52"/>
      <c r="AB11" s="51"/>
      <c r="AC11" s="51"/>
      <c r="AD11" s="6"/>
      <c r="AE11" s="31"/>
      <c r="AF11" s="51"/>
      <c r="AG11" s="33"/>
      <c r="AH11" s="52"/>
      <c r="AI11" s="51"/>
      <c r="AJ11" s="51"/>
      <c r="AK11" s="6"/>
      <c r="AL11" s="31"/>
      <c r="AM11" s="51"/>
      <c r="AN11" s="33"/>
      <c r="AO11" s="53"/>
    </row>
    <row r="12" spans="2:41" x14ac:dyDescent="0.25">
      <c r="B12" s="269" t="s">
        <v>21</v>
      </c>
      <c r="C12" s="26"/>
      <c r="D12" s="41"/>
      <c r="E12" s="409" t="s">
        <v>98</v>
      </c>
      <c r="F12" s="41"/>
      <c r="G12" s="28" t="s">
        <v>86</v>
      </c>
      <c r="H12" s="29">
        <v>0</v>
      </c>
      <c r="I12" s="30">
        <v>0</v>
      </c>
      <c r="J12" s="31">
        <f t="shared" si="4"/>
        <v>0</v>
      </c>
      <c r="K12" s="32">
        <f t="shared" si="5"/>
        <v>0</v>
      </c>
      <c r="L12" s="33"/>
      <c r="M12" s="34">
        <v>0.03</v>
      </c>
      <c r="N12" s="35">
        <f>+H12*M12</f>
        <v>0</v>
      </c>
      <c r="O12" s="54">
        <f>+H12+N12</f>
        <v>0</v>
      </c>
      <c r="P12" s="37">
        <v>0</v>
      </c>
      <c r="Q12" s="31">
        <f t="shared" si="0"/>
        <v>0</v>
      </c>
      <c r="R12" s="32">
        <f t="shared" si="6"/>
        <v>0</v>
      </c>
      <c r="S12" s="33"/>
      <c r="T12" s="44">
        <v>0.03</v>
      </c>
      <c r="U12" s="45">
        <f>+O12*T12</f>
        <v>0</v>
      </c>
      <c r="V12" s="36">
        <f>+O12+U12</f>
        <v>0</v>
      </c>
      <c r="W12" s="37">
        <v>0</v>
      </c>
      <c r="X12" s="31">
        <f t="shared" si="1"/>
        <v>0</v>
      </c>
      <c r="Y12" s="32">
        <f t="shared" si="7"/>
        <v>0</v>
      </c>
      <c r="Z12" s="5"/>
      <c r="AA12" s="44">
        <v>0.03</v>
      </c>
      <c r="AB12" s="45">
        <f>V12*AA12</f>
        <v>0</v>
      </c>
      <c r="AC12" s="36">
        <f>+V12+AB12</f>
        <v>0</v>
      </c>
      <c r="AD12" s="37">
        <v>0</v>
      </c>
      <c r="AE12" s="31">
        <f t="shared" si="2"/>
        <v>0</v>
      </c>
      <c r="AF12" s="32">
        <f t="shared" si="8"/>
        <v>0</v>
      </c>
      <c r="AG12" s="33"/>
      <c r="AH12" s="44">
        <v>0.03</v>
      </c>
      <c r="AI12" s="45">
        <f>AC12*AH12</f>
        <v>0</v>
      </c>
      <c r="AJ12" s="36">
        <f>+AC12+AI12</f>
        <v>0</v>
      </c>
      <c r="AK12" s="37">
        <v>0</v>
      </c>
      <c r="AL12" s="31">
        <f t="shared" si="3"/>
        <v>0</v>
      </c>
      <c r="AM12" s="32">
        <f t="shared" si="9"/>
        <v>0</v>
      </c>
      <c r="AN12" s="33"/>
      <c r="AO12" s="39">
        <f>K12+R12+Y12+AF12+AM12</f>
        <v>0</v>
      </c>
    </row>
    <row r="13" spans="2:41" x14ac:dyDescent="0.25">
      <c r="B13" s="269" t="s">
        <v>22</v>
      </c>
      <c r="C13" s="40"/>
      <c r="D13" s="41"/>
      <c r="E13" s="410"/>
      <c r="F13" s="41"/>
      <c r="G13" s="28" t="s">
        <v>88</v>
      </c>
      <c r="H13" s="42">
        <v>0</v>
      </c>
      <c r="I13" s="43">
        <v>0</v>
      </c>
      <c r="J13" s="31">
        <f t="shared" si="4"/>
        <v>0</v>
      </c>
      <c r="K13" s="32">
        <f t="shared" si="5"/>
        <v>0</v>
      </c>
      <c r="L13" s="33"/>
      <c r="M13" s="44">
        <v>0.03</v>
      </c>
      <c r="N13" s="45">
        <f>+H13*M13</f>
        <v>0</v>
      </c>
      <c r="O13" s="36">
        <f>+H13+N13</f>
        <v>0</v>
      </c>
      <c r="P13" s="46">
        <v>0</v>
      </c>
      <c r="Q13" s="31">
        <f t="shared" si="0"/>
        <v>0</v>
      </c>
      <c r="R13" s="32">
        <f t="shared" si="6"/>
        <v>0</v>
      </c>
      <c r="S13" s="33"/>
      <c r="T13" s="44">
        <v>0.03</v>
      </c>
      <c r="U13" s="45">
        <f>+O13*T13</f>
        <v>0</v>
      </c>
      <c r="V13" s="36">
        <f>+O13+U13</f>
        <v>0</v>
      </c>
      <c r="W13" s="46">
        <v>0</v>
      </c>
      <c r="X13" s="31">
        <f t="shared" si="1"/>
        <v>0</v>
      </c>
      <c r="Y13" s="32">
        <f t="shared" si="7"/>
        <v>0</v>
      </c>
      <c r="Z13" s="5"/>
      <c r="AA13" s="44">
        <v>0.03</v>
      </c>
      <c r="AB13" s="45">
        <f>V13*AA13</f>
        <v>0</v>
      </c>
      <c r="AC13" s="36">
        <f>+V13+AB13</f>
        <v>0</v>
      </c>
      <c r="AD13" s="46">
        <v>0</v>
      </c>
      <c r="AE13" s="31">
        <f t="shared" si="2"/>
        <v>0</v>
      </c>
      <c r="AF13" s="32">
        <f t="shared" si="8"/>
        <v>0</v>
      </c>
      <c r="AG13" s="33"/>
      <c r="AH13" s="44">
        <v>0.03</v>
      </c>
      <c r="AI13" s="45">
        <f>AC13*AH13</f>
        <v>0</v>
      </c>
      <c r="AJ13" s="36">
        <f>+AC13+AI13</f>
        <v>0</v>
      </c>
      <c r="AK13" s="46">
        <v>0</v>
      </c>
      <c r="AL13" s="31">
        <f t="shared" si="3"/>
        <v>0</v>
      </c>
      <c r="AM13" s="32">
        <f t="shared" si="9"/>
        <v>0</v>
      </c>
      <c r="AN13" s="33"/>
      <c r="AO13" s="39">
        <f>K13+R13+Y13+AF13+AM13</f>
        <v>0</v>
      </c>
    </row>
    <row r="14" spans="2:41" x14ac:dyDescent="0.25">
      <c r="B14" s="269" t="s">
        <v>23</v>
      </c>
      <c r="C14" s="40"/>
      <c r="D14" s="41"/>
      <c r="E14" s="410"/>
      <c r="F14" s="41"/>
      <c r="G14" s="28" t="s">
        <v>88</v>
      </c>
      <c r="H14" s="42">
        <v>0</v>
      </c>
      <c r="I14" s="43">
        <v>0</v>
      </c>
      <c r="J14" s="31">
        <f t="shared" si="4"/>
        <v>0</v>
      </c>
      <c r="K14" s="32">
        <f t="shared" si="5"/>
        <v>0</v>
      </c>
      <c r="L14" s="33"/>
      <c r="M14" s="44">
        <v>0.03</v>
      </c>
      <c r="N14" s="45">
        <f>+H14*M14</f>
        <v>0</v>
      </c>
      <c r="O14" s="36">
        <f>+H14+N14</f>
        <v>0</v>
      </c>
      <c r="P14" s="46">
        <v>0</v>
      </c>
      <c r="Q14" s="31">
        <f t="shared" si="0"/>
        <v>0</v>
      </c>
      <c r="R14" s="32">
        <f t="shared" si="6"/>
        <v>0</v>
      </c>
      <c r="S14" s="33"/>
      <c r="T14" s="44">
        <v>0.03</v>
      </c>
      <c r="U14" s="45">
        <f>+O14*T14</f>
        <v>0</v>
      </c>
      <c r="V14" s="36">
        <f>+O14+U14</f>
        <v>0</v>
      </c>
      <c r="W14" s="46">
        <v>0</v>
      </c>
      <c r="X14" s="31">
        <f t="shared" si="1"/>
        <v>0</v>
      </c>
      <c r="Y14" s="32">
        <f t="shared" si="7"/>
        <v>0</v>
      </c>
      <c r="Z14" s="5"/>
      <c r="AA14" s="44">
        <v>0.03</v>
      </c>
      <c r="AB14" s="45">
        <f>V14*AA14</f>
        <v>0</v>
      </c>
      <c r="AC14" s="36">
        <f>+V14+AB14</f>
        <v>0</v>
      </c>
      <c r="AD14" s="46">
        <v>0</v>
      </c>
      <c r="AE14" s="31">
        <f t="shared" si="2"/>
        <v>0</v>
      </c>
      <c r="AF14" s="32">
        <f t="shared" si="8"/>
        <v>0</v>
      </c>
      <c r="AG14" s="33"/>
      <c r="AH14" s="44">
        <v>0.03</v>
      </c>
      <c r="AI14" s="45">
        <f>AC14*AH14</f>
        <v>0</v>
      </c>
      <c r="AJ14" s="36">
        <f>+AC14+AI14</f>
        <v>0</v>
      </c>
      <c r="AK14" s="46">
        <v>0</v>
      </c>
      <c r="AL14" s="31">
        <f t="shared" si="3"/>
        <v>0</v>
      </c>
      <c r="AM14" s="32">
        <f t="shared" si="9"/>
        <v>0</v>
      </c>
      <c r="AN14" s="33"/>
      <c r="AO14" s="39">
        <f>K14+R14+Y14+AF14+AM14</f>
        <v>0</v>
      </c>
    </row>
    <row r="15" spans="2:41" x14ac:dyDescent="0.25">
      <c r="B15" s="269" t="s">
        <v>24</v>
      </c>
      <c r="C15" s="55"/>
      <c r="D15" s="41"/>
      <c r="E15" s="410"/>
      <c r="F15" s="41"/>
      <c r="G15" s="28"/>
      <c r="H15" s="42">
        <v>0</v>
      </c>
      <c r="I15" s="43">
        <v>0</v>
      </c>
      <c r="J15" s="31">
        <f t="shared" si="4"/>
        <v>0</v>
      </c>
      <c r="K15" s="32">
        <f t="shared" si="5"/>
        <v>0</v>
      </c>
      <c r="L15" s="33"/>
      <c r="M15" s="44">
        <v>0.03</v>
      </c>
      <c r="N15" s="45">
        <f>+H15*M15</f>
        <v>0</v>
      </c>
      <c r="O15" s="36">
        <f>+H15+N15</f>
        <v>0</v>
      </c>
      <c r="P15" s="46">
        <v>0</v>
      </c>
      <c r="Q15" s="31">
        <f t="shared" si="0"/>
        <v>0</v>
      </c>
      <c r="R15" s="32">
        <f t="shared" si="6"/>
        <v>0</v>
      </c>
      <c r="S15" s="33"/>
      <c r="T15" s="44">
        <v>0.03</v>
      </c>
      <c r="U15" s="45">
        <f>+O15*T15</f>
        <v>0</v>
      </c>
      <c r="V15" s="36">
        <f>+O15+U15</f>
        <v>0</v>
      </c>
      <c r="W15" s="46">
        <v>0</v>
      </c>
      <c r="X15" s="31">
        <f t="shared" si="1"/>
        <v>0</v>
      </c>
      <c r="Y15" s="32">
        <f t="shared" si="7"/>
        <v>0</v>
      </c>
      <c r="Z15" s="5"/>
      <c r="AA15" s="44">
        <v>0.03</v>
      </c>
      <c r="AB15" s="45">
        <f>V15*AA15</f>
        <v>0</v>
      </c>
      <c r="AC15" s="36">
        <f>+V15+AB15</f>
        <v>0</v>
      </c>
      <c r="AD15" s="46">
        <v>0</v>
      </c>
      <c r="AE15" s="31">
        <f t="shared" si="2"/>
        <v>0</v>
      </c>
      <c r="AF15" s="32">
        <f t="shared" si="8"/>
        <v>0</v>
      </c>
      <c r="AG15" s="33"/>
      <c r="AH15" s="44">
        <v>0.03</v>
      </c>
      <c r="AI15" s="45">
        <f>AC15*AH15</f>
        <v>0</v>
      </c>
      <c r="AJ15" s="36">
        <f>+AC15+AI15</f>
        <v>0</v>
      </c>
      <c r="AK15" s="46">
        <v>0</v>
      </c>
      <c r="AL15" s="31">
        <f t="shared" si="3"/>
        <v>0</v>
      </c>
      <c r="AM15" s="32">
        <f t="shared" si="9"/>
        <v>0</v>
      </c>
      <c r="AN15" s="33"/>
      <c r="AO15" s="39">
        <f>K15+R15+Y15+AF15+AM15</f>
        <v>0</v>
      </c>
    </row>
    <row r="16" spans="2:41" x14ac:dyDescent="0.25">
      <c r="B16" s="269" t="s">
        <v>25</v>
      </c>
      <c r="C16" s="55"/>
      <c r="D16" s="41"/>
      <c r="E16" s="411"/>
      <c r="F16" s="41"/>
      <c r="G16" s="28"/>
      <c r="H16" s="56">
        <v>0</v>
      </c>
      <c r="I16" s="57">
        <v>0</v>
      </c>
      <c r="J16" s="31">
        <f t="shared" si="4"/>
        <v>0</v>
      </c>
      <c r="K16" s="32">
        <f t="shared" si="5"/>
        <v>0</v>
      </c>
      <c r="L16" s="33"/>
      <c r="M16" s="58">
        <v>0.03</v>
      </c>
      <c r="N16" s="59">
        <f>+H16*M16</f>
        <v>0</v>
      </c>
      <c r="O16" s="60">
        <f>+H16+N16</f>
        <v>0</v>
      </c>
      <c r="P16" s="61">
        <v>0</v>
      </c>
      <c r="Q16" s="31">
        <f t="shared" si="0"/>
        <v>0</v>
      </c>
      <c r="R16" s="62">
        <f t="shared" si="6"/>
        <v>0</v>
      </c>
      <c r="S16" s="33"/>
      <c r="T16" s="58">
        <v>0.03</v>
      </c>
      <c r="U16" s="59">
        <f>+O16*T16</f>
        <v>0</v>
      </c>
      <c r="V16" s="60">
        <f>+O16+U16</f>
        <v>0</v>
      </c>
      <c r="W16" s="61">
        <v>0</v>
      </c>
      <c r="X16" s="31">
        <f t="shared" si="1"/>
        <v>0</v>
      </c>
      <c r="Y16" s="62">
        <f t="shared" si="7"/>
        <v>0</v>
      </c>
      <c r="Z16" s="5"/>
      <c r="AA16" s="58">
        <v>0.03</v>
      </c>
      <c r="AB16" s="59">
        <f>V16*AA16</f>
        <v>0</v>
      </c>
      <c r="AC16" s="60">
        <f>+V16+AB16</f>
        <v>0</v>
      </c>
      <c r="AD16" s="61">
        <v>0</v>
      </c>
      <c r="AE16" s="31">
        <f t="shared" si="2"/>
        <v>0</v>
      </c>
      <c r="AF16" s="62">
        <f t="shared" si="8"/>
        <v>0</v>
      </c>
      <c r="AG16" s="33"/>
      <c r="AH16" s="58">
        <v>0.03</v>
      </c>
      <c r="AI16" s="59">
        <f>AC16*AH16</f>
        <v>0</v>
      </c>
      <c r="AJ16" s="60">
        <f>+AC16+AI16</f>
        <v>0</v>
      </c>
      <c r="AK16" s="61">
        <v>0</v>
      </c>
      <c r="AL16" s="31">
        <f t="shared" si="3"/>
        <v>0</v>
      </c>
      <c r="AM16" s="62">
        <f t="shared" si="9"/>
        <v>0</v>
      </c>
      <c r="AN16" s="33"/>
      <c r="AO16" s="39">
        <f>K16+R16+Y16+AF16+AM16</f>
        <v>0</v>
      </c>
    </row>
    <row r="17" spans="2:41" ht="12.75" customHeight="1" x14ac:dyDescent="0.25">
      <c r="B17" s="47"/>
      <c r="C17" s="48"/>
      <c r="D17" s="48"/>
      <c r="E17" s="48"/>
      <c r="F17" s="48"/>
      <c r="G17" s="63"/>
      <c r="H17" s="64"/>
      <c r="I17" s="65"/>
      <c r="J17" s="31"/>
      <c r="K17" s="33"/>
      <c r="L17" s="33"/>
      <c r="M17" s="50"/>
      <c r="N17" s="33"/>
      <c r="O17" s="33"/>
      <c r="P17" s="6"/>
      <c r="Q17" s="31"/>
      <c r="R17" s="51"/>
      <c r="S17" s="33"/>
      <c r="T17" s="66"/>
      <c r="U17" s="64"/>
      <c r="V17" s="64"/>
      <c r="W17" s="6"/>
      <c r="X17" s="31"/>
      <c r="Y17" s="51"/>
      <c r="Z17" s="5"/>
      <c r="AA17" s="66"/>
      <c r="AB17" s="64"/>
      <c r="AC17" s="64"/>
      <c r="AD17" s="6"/>
      <c r="AE17" s="31"/>
      <c r="AF17" s="51"/>
      <c r="AG17" s="33"/>
      <c r="AH17" s="66"/>
      <c r="AI17" s="64"/>
      <c r="AJ17" s="64"/>
      <c r="AK17" s="6"/>
      <c r="AL17" s="31"/>
      <c r="AM17" s="51"/>
      <c r="AN17" s="33"/>
      <c r="AO17" s="53"/>
    </row>
    <row r="18" spans="2:41" x14ac:dyDescent="0.25">
      <c r="B18" s="269" t="s">
        <v>26</v>
      </c>
      <c r="C18" s="26"/>
      <c r="D18" s="41"/>
      <c r="E18" s="409" t="s">
        <v>99</v>
      </c>
      <c r="F18" s="41"/>
      <c r="G18" s="28" t="s">
        <v>86</v>
      </c>
      <c r="H18" s="29">
        <v>0</v>
      </c>
      <c r="I18" s="30">
        <v>0</v>
      </c>
      <c r="J18" s="31">
        <f>H18*I18</f>
        <v>0</v>
      </c>
      <c r="K18" s="32">
        <f>ROUND(J18,0)</f>
        <v>0</v>
      </c>
      <c r="L18" s="33"/>
      <c r="M18" s="34">
        <v>0.03</v>
      </c>
      <c r="N18" s="35">
        <f>+H18*M18</f>
        <v>0</v>
      </c>
      <c r="O18" s="54">
        <f>+H18+N18</f>
        <v>0</v>
      </c>
      <c r="P18" s="37">
        <v>0</v>
      </c>
      <c r="Q18" s="31">
        <f>O18*P18</f>
        <v>0</v>
      </c>
      <c r="R18" s="32">
        <f>ROUND(Q18,0)</f>
        <v>0</v>
      </c>
      <c r="S18" s="33"/>
      <c r="T18" s="34">
        <v>0.03</v>
      </c>
      <c r="U18" s="35">
        <f>+O18*T18</f>
        <v>0</v>
      </c>
      <c r="V18" s="54">
        <f>+O18+U18</f>
        <v>0</v>
      </c>
      <c r="W18" s="37">
        <v>0</v>
      </c>
      <c r="X18" s="31">
        <f>V18*W18</f>
        <v>0</v>
      </c>
      <c r="Y18" s="32">
        <f>ROUND(X18,0)</f>
        <v>0</v>
      </c>
      <c r="Z18" s="5"/>
      <c r="AA18" s="34">
        <v>0.03</v>
      </c>
      <c r="AB18" s="35">
        <f>V18*AA18</f>
        <v>0</v>
      </c>
      <c r="AC18" s="54">
        <f>+V18+AB18</f>
        <v>0</v>
      </c>
      <c r="AD18" s="37">
        <v>0</v>
      </c>
      <c r="AE18" s="31">
        <f>AC18*AD18</f>
        <v>0</v>
      </c>
      <c r="AF18" s="32">
        <f>ROUND(AE18,0)</f>
        <v>0</v>
      </c>
      <c r="AG18" s="33"/>
      <c r="AH18" s="34">
        <v>0.03</v>
      </c>
      <c r="AI18" s="35">
        <f>AC18*AH18</f>
        <v>0</v>
      </c>
      <c r="AJ18" s="54">
        <f>+AC18+AI18</f>
        <v>0</v>
      </c>
      <c r="AK18" s="37">
        <v>0</v>
      </c>
      <c r="AL18" s="31">
        <f>AJ18*AK18</f>
        <v>0</v>
      </c>
      <c r="AM18" s="32">
        <f>ROUND(AL18,0)</f>
        <v>0</v>
      </c>
      <c r="AN18" s="33"/>
      <c r="AO18" s="39">
        <f t="shared" ref="AO18:AO23" si="10">K18+R18+Y18+AF18+AM18</f>
        <v>0</v>
      </c>
    </row>
    <row r="19" spans="2:41" x14ac:dyDescent="0.25">
      <c r="B19" s="269" t="s">
        <v>27</v>
      </c>
      <c r="C19" s="55"/>
      <c r="D19" s="41"/>
      <c r="E19" s="410"/>
      <c r="F19" s="41"/>
      <c r="G19" s="28" t="s">
        <v>89</v>
      </c>
      <c r="H19" s="42">
        <v>0</v>
      </c>
      <c r="I19" s="43">
        <v>0</v>
      </c>
      <c r="J19" s="31">
        <f>H19*I19</f>
        <v>0</v>
      </c>
      <c r="K19" s="32">
        <f>ROUND(J19,0)</f>
        <v>0</v>
      </c>
      <c r="L19" s="33"/>
      <c r="M19" s="44">
        <v>0.03</v>
      </c>
      <c r="N19" s="45">
        <f>+H19*M19</f>
        <v>0</v>
      </c>
      <c r="O19" s="36">
        <f>+H19+N19</f>
        <v>0</v>
      </c>
      <c r="P19" s="46">
        <v>0</v>
      </c>
      <c r="Q19" s="31">
        <f>O19*P19</f>
        <v>0</v>
      </c>
      <c r="R19" s="32">
        <f>ROUND(Q19,0)</f>
        <v>0</v>
      </c>
      <c r="S19" s="33"/>
      <c r="T19" s="44">
        <v>0.03</v>
      </c>
      <c r="U19" s="45">
        <f>+O19*T19</f>
        <v>0</v>
      </c>
      <c r="V19" s="36">
        <f>+O19+U19</f>
        <v>0</v>
      </c>
      <c r="W19" s="46">
        <v>0</v>
      </c>
      <c r="X19" s="31">
        <f>V19*W19</f>
        <v>0</v>
      </c>
      <c r="Y19" s="32">
        <f>ROUND(X19,0)</f>
        <v>0</v>
      </c>
      <c r="Z19" s="5"/>
      <c r="AA19" s="44">
        <v>0.03</v>
      </c>
      <c r="AB19" s="45">
        <f>V19*AA19</f>
        <v>0</v>
      </c>
      <c r="AC19" s="36">
        <f>+V19+AB19</f>
        <v>0</v>
      </c>
      <c r="AD19" s="46">
        <v>0</v>
      </c>
      <c r="AE19" s="31">
        <f>AC19*AD19</f>
        <v>0</v>
      </c>
      <c r="AF19" s="32">
        <f>ROUND(AE19,0)</f>
        <v>0</v>
      </c>
      <c r="AG19" s="33"/>
      <c r="AH19" s="44">
        <v>0.03</v>
      </c>
      <c r="AI19" s="45">
        <f>AC19*AH19</f>
        <v>0</v>
      </c>
      <c r="AJ19" s="36">
        <f>+AC19+AI19</f>
        <v>0</v>
      </c>
      <c r="AK19" s="46">
        <v>0</v>
      </c>
      <c r="AL19" s="31">
        <f>AJ19*AK19</f>
        <v>0</v>
      </c>
      <c r="AM19" s="32">
        <f>ROUND(AL19,0)</f>
        <v>0</v>
      </c>
      <c r="AN19" s="33"/>
      <c r="AO19" s="39">
        <f t="shared" si="10"/>
        <v>0</v>
      </c>
    </row>
    <row r="20" spans="2:41" x14ac:dyDescent="0.25">
      <c r="B20" s="269" t="s">
        <v>28</v>
      </c>
      <c r="C20" s="55"/>
      <c r="D20" s="41"/>
      <c r="E20" s="410"/>
      <c r="F20" s="41"/>
      <c r="G20" s="28"/>
      <c r="H20" s="42">
        <v>0</v>
      </c>
      <c r="I20" s="43">
        <v>0</v>
      </c>
      <c r="J20" s="31">
        <f>H20*I20</f>
        <v>0</v>
      </c>
      <c r="K20" s="32">
        <f>ROUND(J20,0)</f>
        <v>0</v>
      </c>
      <c r="L20" s="33"/>
      <c r="M20" s="44">
        <v>0.03</v>
      </c>
      <c r="N20" s="45">
        <f>+H20*M20</f>
        <v>0</v>
      </c>
      <c r="O20" s="36">
        <f>+H20+N20</f>
        <v>0</v>
      </c>
      <c r="P20" s="46">
        <v>0</v>
      </c>
      <c r="Q20" s="31">
        <f>O20*P20</f>
        <v>0</v>
      </c>
      <c r="R20" s="32">
        <f>ROUND(Q20,0)</f>
        <v>0</v>
      </c>
      <c r="S20" s="33"/>
      <c r="T20" s="44">
        <v>0.03</v>
      </c>
      <c r="U20" s="45">
        <f>+O20*T20</f>
        <v>0</v>
      </c>
      <c r="V20" s="36">
        <f>+O20+U20</f>
        <v>0</v>
      </c>
      <c r="W20" s="46">
        <v>0</v>
      </c>
      <c r="X20" s="31">
        <f>V20*W20</f>
        <v>0</v>
      </c>
      <c r="Y20" s="32">
        <f>ROUND(X20,0)</f>
        <v>0</v>
      </c>
      <c r="Z20" s="5"/>
      <c r="AA20" s="44">
        <v>0.03</v>
      </c>
      <c r="AB20" s="45">
        <f>V20*AA20</f>
        <v>0</v>
      </c>
      <c r="AC20" s="36">
        <f>+V20+AB20</f>
        <v>0</v>
      </c>
      <c r="AD20" s="46">
        <v>0</v>
      </c>
      <c r="AE20" s="31">
        <f>AC20*AD20</f>
        <v>0</v>
      </c>
      <c r="AF20" s="32">
        <f>ROUND(AE20,0)</f>
        <v>0</v>
      </c>
      <c r="AG20" s="33"/>
      <c r="AH20" s="44">
        <v>0.03</v>
      </c>
      <c r="AI20" s="45">
        <f>AC20*AH20</f>
        <v>0</v>
      </c>
      <c r="AJ20" s="36">
        <f>+AC20+AI20</f>
        <v>0</v>
      </c>
      <c r="AK20" s="46">
        <v>0</v>
      </c>
      <c r="AL20" s="31">
        <f>AJ20*AK20</f>
        <v>0</v>
      </c>
      <c r="AM20" s="32">
        <f>ROUND(AL20,0)</f>
        <v>0</v>
      </c>
      <c r="AN20" s="33"/>
      <c r="AO20" s="39">
        <f t="shared" si="10"/>
        <v>0</v>
      </c>
    </row>
    <row r="21" spans="2:41" x14ac:dyDescent="0.25">
      <c r="B21" s="269" t="s">
        <v>29</v>
      </c>
      <c r="C21" s="55"/>
      <c r="D21" s="41"/>
      <c r="E21" s="410"/>
      <c r="F21" s="41"/>
      <c r="G21" s="28"/>
      <c r="H21" s="42">
        <v>0</v>
      </c>
      <c r="I21" s="43">
        <v>0</v>
      </c>
      <c r="J21" s="31">
        <f>H21*I21</f>
        <v>0</v>
      </c>
      <c r="K21" s="32">
        <f>ROUND(J21,0)</f>
        <v>0</v>
      </c>
      <c r="L21" s="33"/>
      <c r="M21" s="44">
        <v>0.03</v>
      </c>
      <c r="N21" s="45">
        <f>+H21*M21</f>
        <v>0</v>
      </c>
      <c r="O21" s="36">
        <f>+H21+N21</f>
        <v>0</v>
      </c>
      <c r="P21" s="46">
        <v>0</v>
      </c>
      <c r="Q21" s="31">
        <f>O21*P21</f>
        <v>0</v>
      </c>
      <c r="R21" s="32">
        <f>ROUND(Q21,0)</f>
        <v>0</v>
      </c>
      <c r="S21" s="33"/>
      <c r="T21" s="44">
        <v>0.03</v>
      </c>
      <c r="U21" s="45">
        <f>+O21*T21</f>
        <v>0</v>
      </c>
      <c r="V21" s="36">
        <f>+O21+U21</f>
        <v>0</v>
      </c>
      <c r="W21" s="46">
        <v>0</v>
      </c>
      <c r="X21" s="31">
        <f>V21*W21</f>
        <v>0</v>
      </c>
      <c r="Y21" s="32">
        <f>ROUND(X21,0)</f>
        <v>0</v>
      </c>
      <c r="Z21" s="5"/>
      <c r="AA21" s="44">
        <v>0.03</v>
      </c>
      <c r="AB21" s="45">
        <f>V21*AA21</f>
        <v>0</v>
      </c>
      <c r="AC21" s="36">
        <f>+V21+AB21</f>
        <v>0</v>
      </c>
      <c r="AD21" s="46">
        <v>0</v>
      </c>
      <c r="AE21" s="31">
        <f>AC21*AD21</f>
        <v>0</v>
      </c>
      <c r="AF21" s="32">
        <f>ROUND(AE21,0)</f>
        <v>0</v>
      </c>
      <c r="AG21" s="33"/>
      <c r="AH21" s="44">
        <v>0.03</v>
      </c>
      <c r="AI21" s="45">
        <f>AC21*AH21</f>
        <v>0</v>
      </c>
      <c r="AJ21" s="36">
        <f>+AC21+AI21</f>
        <v>0</v>
      </c>
      <c r="AK21" s="46">
        <v>0</v>
      </c>
      <c r="AL21" s="31">
        <f>AJ21*AK21</f>
        <v>0</v>
      </c>
      <c r="AM21" s="32">
        <f>ROUND(AL21,0)</f>
        <v>0</v>
      </c>
      <c r="AN21" s="33"/>
      <c r="AO21" s="39">
        <f t="shared" si="10"/>
        <v>0</v>
      </c>
    </row>
    <row r="22" spans="2:41" x14ac:dyDescent="0.25">
      <c r="B22" s="269" t="s">
        <v>30</v>
      </c>
      <c r="C22" s="55"/>
      <c r="D22" s="41"/>
      <c r="E22" s="411"/>
      <c r="F22" s="41"/>
      <c r="G22" s="28"/>
      <c r="H22" s="56">
        <v>0</v>
      </c>
      <c r="I22" s="57">
        <v>0</v>
      </c>
      <c r="J22" s="31">
        <f>H22*I22</f>
        <v>0</v>
      </c>
      <c r="K22" s="32">
        <f>ROUND(J22,0)</f>
        <v>0</v>
      </c>
      <c r="L22" s="33"/>
      <c r="M22" s="58">
        <v>0.03</v>
      </c>
      <c r="N22" s="59">
        <f>+H22*M22</f>
        <v>0</v>
      </c>
      <c r="O22" s="60">
        <f>+H22+N22</f>
        <v>0</v>
      </c>
      <c r="P22" s="61">
        <v>0</v>
      </c>
      <c r="Q22" s="31">
        <f>O22*P22</f>
        <v>0</v>
      </c>
      <c r="R22" s="62">
        <f>ROUND(Q22,0)</f>
        <v>0</v>
      </c>
      <c r="S22" s="33"/>
      <c r="T22" s="44">
        <v>0.03</v>
      </c>
      <c r="U22" s="45">
        <f>+O22*T22</f>
        <v>0</v>
      </c>
      <c r="V22" s="36">
        <f>+O22+U22</f>
        <v>0</v>
      </c>
      <c r="W22" s="61">
        <v>0</v>
      </c>
      <c r="X22" s="31">
        <f>V22*W22</f>
        <v>0</v>
      </c>
      <c r="Y22" s="62">
        <f>ROUND(X22,0)</f>
        <v>0</v>
      </c>
      <c r="Z22" s="5"/>
      <c r="AA22" s="58">
        <v>0.03</v>
      </c>
      <c r="AB22" s="59">
        <f>V22*AA22</f>
        <v>0</v>
      </c>
      <c r="AC22" s="60">
        <f>+V22+AB22</f>
        <v>0</v>
      </c>
      <c r="AD22" s="61">
        <v>0</v>
      </c>
      <c r="AE22" s="31">
        <f>AC22*AD22</f>
        <v>0</v>
      </c>
      <c r="AF22" s="62">
        <f>ROUND(AE22,0)</f>
        <v>0</v>
      </c>
      <c r="AG22" s="33"/>
      <c r="AH22" s="58">
        <v>0.03</v>
      </c>
      <c r="AI22" s="59">
        <f>AC22*AH22</f>
        <v>0</v>
      </c>
      <c r="AJ22" s="60">
        <f>+AC22+AI22</f>
        <v>0</v>
      </c>
      <c r="AK22" s="61">
        <v>0</v>
      </c>
      <c r="AL22" s="31">
        <f>AJ22*AK22</f>
        <v>0</v>
      </c>
      <c r="AM22" s="62">
        <f>ROUND(AL22,0)</f>
        <v>0</v>
      </c>
      <c r="AN22" s="33"/>
      <c r="AO22" s="39">
        <f t="shared" si="10"/>
        <v>0</v>
      </c>
    </row>
    <row r="23" spans="2:41" s="76" customFormat="1" ht="15.75" x14ac:dyDescent="0.25">
      <c r="B23" s="508" t="s">
        <v>31</v>
      </c>
      <c r="C23" s="509"/>
      <c r="D23" s="48"/>
      <c r="E23" s="48"/>
      <c r="F23" s="48"/>
      <c r="G23" s="67"/>
      <c r="H23" s="67"/>
      <c r="I23" s="68"/>
      <c r="J23" s="68"/>
      <c r="K23" s="69">
        <f>SUM(K6:K22)</f>
        <v>0</v>
      </c>
      <c r="L23" s="33"/>
      <c r="M23" s="70"/>
      <c r="N23" s="71"/>
      <c r="O23" s="71"/>
      <c r="P23" s="68"/>
      <c r="Q23" s="68"/>
      <c r="R23" s="72">
        <f>SUM(R6:R22)</f>
        <v>0</v>
      </c>
      <c r="S23" s="33"/>
      <c r="T23" s="71"/>
      <c r="U23" s="71"/>
      <c r="V23" s="71"/>
      <c r="W23" s="68"/>
      <c r="X23" s="73"/>
      <c r="Y23" s="72">
        <f>SUM(Y6:Y22)</f>
        <v>0</v>
      </c>
      <c r="Z23" s="74"/>
      <c r="AA23" s="71"/>
      <c r="AB23" s="71"/>
      <c r="AC23" s="71"/>
      <c r="AD23" s="68"/>
      <c r="AE23" s="73"/>
      <c r="AF23" s="72">
        <f>SUM(AF6:AF22)</f>
        <v>0</v>
      </c>
      <c r="AG23" s="33"/>
      <c r="AH23" s="71"/>
      <c r="AI23" s="71"/>
      <c r="AJ23" s="71"/>
      <c r="AK23" s="68"/>
      <c r="AL23" s="68"/>
      <c r="AM23" s="72">
        <f>SUM(AM6:AM22)</f>
        <v>0</v>
      </c>
      <c r="AN23" s="33"/>
      <c r="AO23" s="75">
        <f t="shared" si="10"/>
        <v>0</v>
      </c>
    </row>
    <row r="24" spans="2:41" s="76" customFormat="1" ht="15.75" x14ac:dyDescent="0.25">
      <c r="B24" s="77"/>
      <c r="C24" s="78"/>
      <c r="D24" s="78"/>
      <c r="E24" s="78"/>
      <c r="F24" s="78"/>
      <c r="G24" s="78"/>
      <c r="H24" s="67"/>
      <c r="I24" s="68"/>
      <c r="J24" s="68"/>
      <c r="K24" s="33"/>
      <c r="L24" s="33"/>
      <c r="M24" s="70"/>
      <c r="N24" s="71"/>
      <c r="O24" s="71"/>
      <c r="P24" s="68"/>
      <c r="Q24" s="73"/>
      <c r="R24" s="33"/>
      <c r="S24" s="33"/>
      <c r="T24" s="71"/>
      <c r="U24" s="71"/>
      <c r="V24" s="71"/>
      <c r="W24" s="68"/>
      <c r="X24" s="73"/>
      <c r="Y24" s="33"/>
      <c r="Z24" s="67"/>
      <c r="AA24" s="71"/>
      <c r="AB24" s="71"/>
      <c r="AC24" s="71"/>
      <c r="AD24" s="68"/>
      <c r="AE24" s="73"/>
      <c r="AF24" s="33"/>
      <c r="AG24" s="33"/>
      <c r="AH24" s="71"/>
      <c r="AI24" s="71"/>
      <c r="AJ24" s="71"/>
      <c r="AK24" s="68"/>
      <c r="AL24" s="68"/>
      <c r="AM24" s="33"/>
      <c r="AN24" s="33"/>
      <c r="AO24" s="79"/>
    </row>
    <row r="25" spans="2:41" x14ac:dyDescent="0.25">
      <c r="B25" s="80" t="s">
        <v>32</v>
      </c>
      <c r="C25" s="81">
        <f>C6</f>
        <v>0</v>
      </c>
      <c r="D25" s="5"/>
      <c r="E25" s="294" t="str">
        <f>E6</f>
        <v>Voluntary Uncommitted</v>
      </c>
      <c r="F25" s="5"/>
      <c r="G25" s="5"/>
      <c r="H25" s="139">
        <f>_xlfn.IFNA(VLOOKUP($G6, $B$122:$D$127, 2, FALSE), 0)</f>
        <v>0.30730000000000002</v>
      </c>
      <c r="I25" s="139">
        <f>_xlfn.IFNA(VLOOKUP($G6, $B$122:$D$127, 3, FALSE), 0)</f>
        <v>6512</v>
      </c>
      <c r="J25" s="31">
        <f>H25*H6*I6+I25*I6</f>
        <v>0</v>
      </c>
      <c r="K25" s="38">
        <f>ROUND(J25,0)</f>
        <v>0</v>
      </c>
      <c r="L25" s="33"/>
      <c r="M25" s="82"/>
      <c r="N25" s="33"/>
      <c r="O25" s="139">
        <f>_xlfn.IFNA(VLOOKUP($G6, $B$122:$D$127, 2, FALSE), 0)</f>
        <v>0.30730000000000002</v>
      </c>
      <c r="P25" s="139">
        <f>ROUND(I25*(1+M6), 0)</f>
        <v>6707</v>
      </c>
      <c r="Q25" s="31">
        <f>O25*O6*P6+P25*P6</f>
        <v>0</v>
      </c>
      <c r="R25" s="38">
        <f>ROUND(Q25,0)</f>
        <v>0</v>
      </c>
      <c r="S25" s="33"/>
      <c r="T25" s="33"/>
      <c r="U25" s="33"/>
      <c r="V25" s="139">
        <f>_xlfn.IFNA(VLOOKUP($G6, $B$122:$D$127, 2, FALSE), 0)</f>
        <v>0.30730000000000002</v>
      </c>
      <c r="W25" s="139">
        <f>ROUND(P25*(1+T6), 0)</f>
        <v>6908</v>
      </c>
      <c r="X25" s="31">
        <f>V25*V6*W6+W25*W6</f>
        <v>0</v>
      </c>
      <c r="Y25" s="38">
        <f>ROUND(X25,0)</f>
        <v>0</v>
      </c>
      <c r="Z25" s="5"/>
      <c r="AA25" s="33"/>
      <c r="AB25" s="33"/>
      <c r="AC25" s="139">
        <f>_xlfn.IFNA(VLOOKUP($G6, $B$122:$D$127, 2, FALSE), 0)</f>
        <v>0.30730000000000002</v>
      </c>
      <c r="AD25" s="139">
        <f>ROUND(W25*(1+AA6), 0)</f>
        <v>7115</v>
      </c>
      <c r="AE25" s="31">
        <f>AC25*AC6*AD6+AD25*AD6</f>
        <v>0</v>
      </c>
      <c r="AF25" s="38">
        <f>ROUND(AE25,0)</f>
        <v>0</v>
      </c>
      <c r="AG25" s="33"/>
      <c r="AH25" s="33"/>
      <c r="AI25" s="33"/>
      <c r="AJ25" s="139">
        <f>_xlfn.IFNA(VLOOKUP($G6, $B$122:$D$127, 2, FALSE), 0)</f>
        <v>0.30730000000000002</v>
      </c>
      <c r="AK25" s="139">
        <f>ROUND(AD25*(1+AH6), 0)</f>
        <v>7328</v>
      </c>
      <c r="AL25" s="31">
        <f>AJ25*AJ6*AK6+AK25*AK6</f>
        <v>0</v>
      </c>
      <c r="AM25" s="38">
        <f>ROUND(AL25,0)</f>
        <v>0</v>
      </c>
      <c r="AN25" s="33"/>
      <c r="AO25" s="83">
        <f>+K25+R25+Y25+AF25+AM25</f>
        <v>0</v>
      </c>
    </row>
    <row r="26" spans="2:41" x14ac:dyDescent="0.25">
      <c r="B26" s="84" t="s">
        <v>33</v>
      </c>
      <c r="C26" s="85">
        <f>C7</f>
        <v>0</v>
      </c>
      <c r="D26" s="5"/>
      <c r="E26" s="294">
        <f t="shared" ref="E26:E41" si="11">E7</f>
        <v>0</v>
      </c>
      <c r="F26" s="5"/>
      <c r="G26" s="5"/>
      <c r="H26" s="139">
        <f>_xlfn.IFNA(VLOOKUP($G7, $B$122:$D$127, 2, FALSE), 0)</f>
        <v>0.30730000000000002</v>
      </c>
      <c r="I26" s="139">
        <f>_xlfn.IFNA(VLOOKUP($G7, $B$122:$D$127, 3, FALSE), 0)</f>
        <v>6512</v>
      </c>
      <c r="J26" s="31">
        <f t="shared" ref="J26:J41" si="12">H26*H7*I7+I26*I7</f>
        <v>0</v>
      </c>
      <c r="K26" s="32">
        <f>ROUND(J26,0)</f>
        <v>0</v>
      </c>
      <c r="L26" s="33"/>
      <c r="M26" s="82"/>
      <c r="N26" s="33"/>
      <c r="O26" s="139">
        <f>_xlfn.IFNA(VLOOKUP($G7, $B$122:$D$127, 2, FALSE), 0)</f>
        <v>0.30730000000000002</v>
      </c>
      <c r="P26" s="139">
        <f t="shared" ref="P26:P41" si="13">ROUND(I26*(1+M7), 0)</f>
        <v>6707</v>
      </c>
      <c r="Q26" s="31">
        <f t="shared" ref="Q26:Q41" si="14">O26*O7*P7+P26*P7</f>
        <v>0</v>
      </c>
      <c r="R26" s="32">
        <f>ROUND(Q26,0)</f>
        <v>0</v>
      </c>
      <c r="S26" s="33"/>
      <c r="T26" s="33"/>
      <c r="U26" s="33"/>
      <c r="V26" s="139">
        <f>_xlfn.IFNA(VLOOKUP($G7, $B$122:$D$127, 2, FALSE), 0)</f>
        <v>0.30730000000000002</v>
      </c>
      <c r="W26" s="139">
        <f t="shared" ref="W26:W41" si="15">ROUND(P26*(1+T7), 0)</f>
        <v>6908</v>
      </c>
      <c r="X26" s="31">
        <f t="shared" ref="X26:X41" si="16">V26*V7*W7+W26*W7</f>
        <v>0</v>
      </c>
      <c r="Y26" s="32">
        <f>ROUND(X26,0)</f>
        <v>0</v>
      </c>
      <c r="Z26" s="5"/>
      <c r="AA26" s="33"/>
      <c r="AB26" s="33"/>
      <c r="AC26" s="139">
        <f>_xlfn.IFNA(VLOOKUP($G7, $B$122:$D$127, 2, FALSE), 0)</f>
        <v>0.30730000000000002</v>
      </c>
      <c r="AD26" s="139">
        <f t="shared" ref="AD26:AD41" si="17">ROUND(W26*(1+AA7), 0)</f>
        <v>7115</v>
      </c>
      <c r="AE26" s="31">
        <f t="shared" ref="AE26:AE41" si="18">AC26*AC7*AD7+AD26*AD7</f>
        <v>0</v>
      </c>
      <c r="AF26" s="32">
        <f>ROUND(AE26,0)</f>
        <v>0</v>
      </c>
      <c r="AG26" s="33"/>
      <c r="AH26" s="33"/>
      <c r="AI26" s="33"/>
      <c r="AJ26" s="139">
        <f>_xlfn.IFNA(VLOOKUP($G7, $B$122:$D$127, 2, FALSE), 0)</f>
        <v>0.30730000000000002</v>
      </c>
      <c r="AK26" s="139">
        <f>ROUND(AD26*(1+AH7), 0)</f>
        <v>7328</v>
      </c>
      <c r="AL26" s="31">
        <f t="shared" ref="AL26:AL41" si="19">AJ26*AJ7*AK7+AK26*AK7</f>
        <v>0</v>
      </c>
      <c r="AM26" s="32">
        <f>ROUND(AL26,0)</f>
        <v>0</v>
      </c>
      <c r="AN26" s="33"/>
      <c r="AO26" s="39">
        <f>+K26+R26+Y26+AF26+AM26</f>
        <v>0</v>
      </c>
    </row>
    <row r="27" spans="2:41" x14ac:dyDescent="0.25">
      <c r="B27" s="84" t="s">
        <v>34</v>
      </c>
      <c r="C27" s="85">
        <f>C8</f>
        <v>0</v>
      </c>
      <c r="D27" s="5"/>
      <c r="E27" s="294">
        <f t="shared" si="11"/>
        <v>0</v>
      </c>
      <c r="F27" s="5"/>
      <c r="G27" s="5"/>
      <c r="H27" s="139">
        <f>_xlfn.IFNA(VLOOKUP($G8, $B$122:$D$127, 2, FALSE), 0)</f>
        <v>0.30730000000000002</v>
      </c>
      <c r="I27" s="139">
        <f>_xlfn.IFNA(VLOOKUP($G8, $B$122:$D$127, 3, FALSE), 0)</f>
        <v>6512</v>
      </c>
      <c r="J27" s="31">
        <f t="shared" si="12"/>
        <v>0</v>
      </c>
      <c r="K27" s="32">
        <f>ROUND(J27,0)</f>
        <v>0</v>
      </c>
      <c r="L27" s="33"/>
      <c r="M27" s="82"/>
      <c r="N27" s="33"/>
      <c r="O27" s="139">
        <f>_xlfn.IFNA(VLOOKUP($G8, $B$122:$D$127, 2, FALSE), 0)</f>
        <v>0.30730000000000002</v>
      </c>
      <c r="P27" s="139">
        <f t="shared" si="13"/>
        <v>6707</v>
      </c>
      <c r="Q27" s="31">
        <f t="shared" si="14"/>
        <v>0</v>
      </c>
      <c r="R27" s="32">
        <f>ROUND(Q27,0)</f>
        <v>0</v>
      </c>
      <c r="S27" s="33"/>
      <c r="T27" s="33"/>
      <c r="U27" s="33"/>
      <c r="V27" s="139">
        <f>_xlfn.IFNA(VLOOKUP($G8, $B$122:$D$127, 2, FALSE), 0)</f>
        <v>0.30730000000000002</v>
      </c>
      <c r="W27" s="139">
        <f t="shared" si="15"/>
        <v>6908</v>
      </c>
      <c r="X27" s="31">
        <f t="shared" si="16"/>
        <v>0</v>
      </c>
      <c r="Y27" s="32">
        <f>ROUND(X27,0)</f>
        <v>0</v>
      </c>
      <c r="Z27" s="5"/>
      <c r="AA27" s="33"/>
      <c r="AB27" s="33"/>
      <c r="AC27" s="139">
        <f>_xlfn.IFNA(VLOOKUP($G8, $B$122:$D$127, 2, FALSE), 0)</f>
        <v>0.30730000000000002</v>
      </c>
      <c r="AD27" s="139">
        <f t="shared" si="17"/>
        <v>7115</v>
      </c>
      <c r="AE27" s="31">
        <f t="shared" si="18"/>
        <v>0</v>
      </c>
      <c r="AF27" s="32">
        <f>ROUND(AE27,0)</f>
        <v>0</v>
      </c>
      <c r="AG27" s="33"/>
      <c r="AH27" s="33"/>
      <c r="AI27" s="33"/>
      <c r="AJ27" s="139">
        <f>_xlfn.IFNA(VLOOKUP($G8, $B$122:$D$127, 2, FALSE), 0)</f>
        <v>0.30730000000000002</v>
      </c>
      <c r="AK27" s="139">
        <f>ROUND(AD27*(1+AH8), 0)</f>
        <v>7328</v>
      </c>
      <c r="AL27" s="31">
        <f t="shared" si="19"/>
        <v>0</v>
      </c>
      <c r="AM27" s="32">
        <f>ROUND(AL27,0)</f>
        <v>0</v>
      </c>
      <c r="AN27" s="33"/>
      <c r="AO27" s="39">
        <f>+K27+R27+Y27+AF27+AM27</f>
        <v>0</v>
      </c>
    </row>
    <row r="28" spans="2:41" x14ac:dyDescent="0.25">
      <c r="B28" s="84" t="s">
        <v>35</v>
      </c>
      <c r="C28" s="85">
        <f>C9</f>
        <v>0</v>
      </c>
      <c r="D28" s="5"/>
      <c r="E28" s="294">
        <f t="shared" si="11"/>
        <v>0</v>
      </c>
      <c r="F28" s="5"/>
      <c r="G28" s="5"/>
      <c r="H28" s="139">
        <f>_xlfn.IFNA(VLOOKUP($G9, $B$122:$D$127, 2, FALSE), 0)</f>
        <v>0</v>
      </c>
      <c r="I28" s="139">
        <f>_xlfn.IFNA(VLOOKUP($G9, $B$122:$D$127, 3, FALSE), 0)</f>
        <v>0</v>
      </c>
      <c r="J28" s="31">
        <f t="shared" si="12"/>
        <v>0</v>
      </c>
      <c r="K28" s="32">
        <f>ROUND(J28,0)</f>
        <v>0</v>
      </c>
      <c r="L28" s="33"/>
      <c r="M28" s="82"/>
      <c r="N28" s="33"/>
      <c r="O28" s="139">
        <f>_xlfn.IFNA(VLOOKUP($G9, $B$122:$D$127, 2, FALSE), 0)</f>
        <v>0</v>
      </c>
      <c r="P28" s="139">
        <f t="shared" si="13"/>
        <v>0</v>
      </c>
      <c r="Q28" s="31">
        <f t="shared" si="14"/>
        <v>0</v>
      </c>
      <c r="R28" s="32">
        <f>ROUND(Q28,0)</f>
        <v>0</v>
      </c>
      <c r="S28" s="33"/>
      <c r="T28" s="33"/>
      <c r="U28" s="33"/>
      <c r="V28" s="139">
        <f>_xlfn.IFNA(VLOOKUP($G9, $B$122:$D$127, 2, FALSE), 0)</f>
        <v>0</v>
      </c>
      <c r="W28" s="139">
        <f t="shared" si="15"/>
        <v>0</v>
      </c>
      <c r="X28" s="31">
        <f t="shared" si="16"/>
        <v>0</v>
      </c>
      <c r="Y28" s="32">
        <f>ROUND(X28,0)</f>
        <v>0</v>
      </c>
      <c r="Z28" s="5"/>
      <c r="AA28" s="33"/>
      <c r="AB28" s="33"/>
      <c r="AC28" s="139">
        <f>_xlfn.IFNA(VLOOKUP($G9, $B$122:$D$127, 2, FALSE), 0)</f>
        <v>0</v>
      </c>
      <c r="AD28" s="139">
        <f t="shared" si="17"/>
        <v>0</v>
      </c>
      <c r="AE28" s="31">
        <f t="shared" si="18"/>
        <v>0</v>
      </c>
      <c r="AF28" s="32">
        <f>ROUND(AE28,0)</f>
        <v>0</v>
      </c>
      <c r="AG28" s="33"/>
      <c r="AH28" s="33"/>
      <c r="AI28" s="33"/>
      <c r="AJ28" s="139">
        <f>_xlfn.IFNA(VLOOKUP($G9, $B$122:$D$127, 2, FALSE), 0)</f>
        <v>0</v>
      </c>
      <c r="AK28" s="139">
        <f>ROUND(AD28*(1+AH9), 0)</f>
        <v>0</v>
      </c>
      <c r="AL28" s="31">
        <f t="shared" si="19"/>
        <v>0</v>
      </c>
      <c r="AM28" s="32">
        <f>ROUND(AL28,0)</f>
        <v>0</v>
      </c>
      <c r="AN28" s="33"/>
      <c r="AO28" s="39">
        <f>+K28+R28+Y28+AF28+AM28</f>
        <v>0</v>
      </c>
    </row>
    <row r="29" spans="2:41" x14ac:dyDescent="0.25">
      <c r="B29" s="84" t="s">
        <v>36</v>
      </c>
      <c r="C29" s="85">
        <f>C10</f>
        <v>0</v>
      </c>
      <c r="D29" s="5"/>
      <c r="E29" s="294">
        <f t="shared" si="11"/>
        <v>0</v>
      </c>
      <c r="F29" s="5"/>
      <c r="G29" s="5"/>
      <c r="H29" s="139">
        <f>_xlfn.IFNA(VLOOKUP($G10, $B$122:$D$127, 2, FALSE), 0)</f>
        <v>0</v>
      </c>
      <c r="I29" s="139">
        <f>_xlfn.IFNA(VLOOKUP($G10, $B$122:$D$127, 3, FALSE), 0)</f>
        <v>0</v>
      </c>
      <c r="J29" s="31">
        <f t="shared" si="12"/>
        <v>0</v>
      </c>
      <c r="K29" s="32">
        <f t="shared" ref="K29:K35" si="20">ROUND(J29,0)</f>
        <v>0</v>
      </c>
      <c r="L29" s="33"/>
      <c r="M29" s="82"/>
      <c r="N29" s="33"/>
      <c r="O29" s="139">
        <f>_xlfn.IFNA(VLOOKUP($G10, $B$122:$D$127, 2, FALSE), 0)</f>
        <v>0</v>
      </c>
      <c r="P29" s="139">
        <f t="shared" si="13"/>
        <v>0</v>
      </c>
      <c r="Q29" s="31">
        <f t="shared" si="14"/>
        <v>0</v>
      </c>
      <c r="R29" s="32">
        <f t="shared" ref="R29:R35" si="21">ROUND(Q29,0)</f>
        <v>0</v>
      </c>
      <c r="S29" s="33"/>
      <c r="T29" s="33"/>
      <c r="U29" s="33"/>
      <c r="V29" s="139">
        <f>_xlfn.IFNA(VLOOKUP($G10, $B$122:$D$127, 2, FALSE), 0)</f>
        <v>0</v>
      </c>
      <c r="W29" s="139">
        <f t="shared" si="15"/>
        <v>0</v>
      </c>
      <c r="X29" s="31">
        <f t="shared" si="16"/>
        <v>0</v>
      </c>
      <c r="Y29" s="32">
        <f t="shared" ref="Y29:Y35" si="22">ROUND(X29,0)</f>
        <v>0</v>
      </c>
      <c r="Z29" s="5"/>
      <c r="AA29" s="33"/>
      <c r="AB29" s="33"/>
      <c r="AC29" s="139">
        <f>_xlfn.IFNA(VLOOKUP($G10, $B$122:$D$127, 2, FALSE), 0)</f>
        <v>0</v>
      </c>
      <c r="AD29" s="139">
        <f t="shared" si="17"/>
        <v>0</v>
      </c>
      <c r="AE29" s="31">
        <f t="shared" si="18"/>
        <v>0</v>
      </c>
      <c r="AF29" s="32">
        <f t="shared" ref="AF29:AF35" si="23">ROUND(AE29,0)</f>
        <v>0</v>
      </c>
      <c r="AG29" s="33"/>
      <c r="AH29" s="33"/>
      <c r="AI29" s="33"/>
      <c r="AJ29" s="139">
        <f>_xlfn.IFNA(VLOOKUP($G10, $B$122:$D$127, 2, FALSE), 0)</f>
        <v>0</v>
      </c>
      <c r="AK29" s="139">
        <f>ROUND(AD29*(1+AH10), 0)</f>
        <v>0</v>
      </c>
      <c r="AL29" s="31">
        <f t="shared" si="19"/>
        <v>0</v>
      </c>
      <c r="AM29" s="32">
        <f t="shared" ref="AM29:AM35" si="24">ROUND(AL29,0)</f>
        <v>0</v>
      </c>
      <c r="AN29" s="33"/>
      <c r="AO29" s="39">
        <f>+K29+R29+Y29+AF29+AM29</f>
        <v>0</v>
      </c>
    </row>
    <row r="30" spans="2:41" ht="12.75" customHeight="1" collapsed="1" x14ac:dyDescent="0.25">
      <c r="B30" s="47"/>
      <c r="C30" s="48"/>
      <c r="D30" s="48"/>
      <c r="E30" s="294"/>
      <c r="F30" s="48"/>
      <c r="G30" s="49"/>
      <c r="H30" s="139"/>
      <c r="I30" s="139"/>
      <c r="J30" s="31"/>
      <c r="K30" s="33"/>
      <c r="L30" s="33"/>
      <c r="M30" s="50"/>
      <c r="N30" s="33"/>
      <c r="O30" s="139"/>
      <c r="P30" s="139"/>
      <c r="Q30" s="31"/>
      <c r="R30" s="51"/>
      <c r="S30" s="33"/>
      <c r="T30" s="50"/>
      <c r="U30" s="33"/>
      <c r="V30" s="139"/>
      <c r="W30" s="139"/>
      <c r="X30" s="31"/>
      <c r="Y30" s="51"/>
      <c r="Z30" s="5"/>
      <c r="AA30" s="50"/>
      <c r="AB30" s="33"/>
      <c r="AC30" s="139"/>
      <c r="AD30" s="139"/>
      <c r="AE30" s="31"/>
      <c r="AF30" s="51"/>
      <c r="AG30" s="33"/>
      <c r="AH30" s="50"/>
      <c r="AI30" s="33"/>
      <c r="AJ30" s="139"/>
      <c r="AK30" s="139"/>
      <c r="AL30" s="31"/>
      <c r="AM30" s="51"/>
      <c r="AN30" s="33"/>
      <c r="AO30" s="53"/>
    </row>
    <row r="31" spans="2:41" x14ac:dyDescent="0.25">
      <c r="B31" s="84" t="s">
        <v>37</v>
      </c>
      <c r="C31" s="85">
        <f>C12</f>
        <v>0</v>
      </c>
      <c r="D31" s="5"/>
      <c r="E31" s="294" t="str">
        <f t="shared" si="11"/>
        <v>Voluntary Committed</v>
      </c>
      <c r="F31" s="5"/>
      <c r="G31" s="5"/>
      <c r="H31" s="139">
        <f>_xlfn.IFNA(VLOOKUP($G12, $B$122:$D$127, 2, FALSE), 0)</f>
        <v>0.30730000000000002</v>
      </c>
      <c r="I31" s="139">
        <f>_xlfn.IFNA(VLOOKUP($G12, $B$122:$D$127, 3, FALSE), 0)</f>
        <v>6512</v>
      </c>
      <c r="J31" s="31">
        <f t="shared" si="12"/>
        <v>0</v>
      </c>
      <c r="K31" s="32">
        <f t="shared" si="20"/>
        <v>0</v>
      </c>
      <c r="L31" s="33"/>
      <c r="M31" s="82"/>
      <c r="N31" s="33"/>
      <c r="O31" s="139">
        <f>_xlfn.IFNA(VLOOKUP($G12, $B$122:$D$127, 2, FALSE), 0)</f>
        <v>0.30730000000000002</v>
      </c>
      <c r="P31" s="139">
        <f t="shared" si="13"/>
        <v>6707</v>
      </c>
      <c r="Q31" s="31">
        <f t="shared" si="14"/>
        <v>0</v>
      </c>
      <c r="R31" s="32">
        <f t="shared" si="21"/>
        <v>0</v>
      </c>
      <c r="S31" s="33"/>
      <c r="T31" s="33"/>
      <c r="U31" s="33"/>
      <c r="V31" s="139">
        <f>_xlfn.IFNA(VLOOKUP($G12, $B$122:$D$127, 2, FALSE), 0)</f>
        <v>0.30730000000000002</v>
      </c>
      <c r="W31" s="139">
        <f t="shared" si="15"/>
        <v>6908</v>
      </c>
      <c r="X31" s="31">
        <f t="shared" si="16"/>
        <v>0</v>
      </c>
      <c r="Y31" s="32">
        <f t="shared" si="22"/>
        <v>0</v>
      </c>
      <c r="Z31" s="5"/>
      <c r="AA31" s="33"/>
      <c r="AB31" s="33"/>
      <c r="AC31" s="139">
        <f>_xlfn.IFNA(VLOOKUP($G12, $B$122:$D$127, 2, FALSE), 0)</f>
        <v>0.30730000000000002</v>
      </c>
      <c r="AD31" s="139">
        <f t="shared" si="17"/>
        <v>7115</v>
      </c>
      <c r="AE31" s="31">
        <f t="shared" si="18"/>
        <v>0</v>
      </c>
      <c r="AF31" s="32">
        <f t="shared" si="23"/>
        <v>0</v>
      </c>
      <c r="AG31" s="33"/>
      <c r="AH31" s="33"/>
      <c r="AI31" s="33"/>
      <c r="AJ31" s="139">
        <f>_xlfn.IFNA(VLOOKUP($G12, $B$122:$D$127, 2, FALSE), 0)</f>
        <v>0.30730000000000002</v>
      </c>
      <c r="AK31" s="139">
        <f t="shared" ref="AK31:AK41" si="25">ROUND(AD31*(1+AH12), 0)</f>
        <v>7328</v>
      </c>
      <c r="AL31" s="31">
        <f t="shared" si="19"/>
        <v>0</v>
      </c>
      <c r="AM31" s="32">
        <f t="shared" si="24"/>
        <v>0</v>
      </c>
      <c r="AN31" s="33"/>
      <c r="AO31" s="39">
        <f>+K31+R31+Y31+AF31+AM31</f>
        <v>0</v>
      </c>
    </row>
    <row r="32" spans="2:41" x14ac:dyDescent="0.25">
      <c r="B32" s="84" t="s">
        <v>38</v>
      </c>
      <c r="C32" s="85">
        <f>C13</f>
        <v>0</v>
      </c>
      <c r="D32" s="5"/>
      <c r="E32" s="294">
        <f t="shared" si="11"/>
        <v>0</v>
      </c>
      <c r="F32" s="5"/>
      <c r="G32" s="5"/>
      <c r="H32" s="139">
        <f>_xlfn.IFNA(VLOOKUP($G13, $B$122:$D$127, 2, FALSE), 0)</f>
        <v>9.0499999999999997E-2</v>
      </c>
      <c r="I32" s="139">
        <f>_xlfn.IFNA(VLOOKUP($G13, $B$122:$D$127, 3, FALSE), 0)</f>
        <v>2620</v>
      </c>
      <c r="J32" s="31">
        <f t="shared" si="12"/>
        <v>0</v>
      </c>
      <c r="K32" s="32">
        <f t="shared" si="20"/>
        <v>0</v>
      </c>
      <c r="L32" s="33"/>
      <c r="M32" s="82"/>
      <c r="N32" s="33"/>
      <c r="O32" s="139">
        <f>_xlfn.IFNA(VLOOKUP($G13, $B$122:$D$127, 2, FALSE), 0)</f>
        <v>9.0499999999999997E-2</v>
      </c>
      <c r="P32" s="139">
        <f t="shared" si="13"/>
        <v>2699</v>
      </c>
      <c r="Q32" s="31">
        <f t="shared" si="14"/>
        <v>0</v>
      </c>
      <c r="R32" s="32">
        <f t="shared" si="21"/>
        <v>0</v>
      </c>
      <c r="S32" s="33"/>
      <c r="T32" s="33"/>
      <c r="U32" s="33"/>
      <c r="V32" s="139">
        <f>_xlfn.IFNA(VLOOKUP($G13, $B$122:$D$127, 2, FALSE), 0)</f>
        <v>9.0499999999999997E-2</v>
      </c>
      <c r="W32" s="139">
        <f t="shared" si="15"/>
        <v>2780</v>
      </c>
      <c r="X32" s="31">
        <f t="shared" si="16"/>
        <v>0</v>
      </c>
      <c r="Y32" s="32">
        <f t="shared" si="22"/>
        <v>0</v>
      </c>
      <c r="Z32" s="5"/>
      <c r="AA32" s="33"/>
      <c r="AB32" s="33"/>
      <c r="AC32" s="139">
        <f>_xlfn.IFNA(VLOOKUP($G13, $B$122:$D$127, 2, FALSE), 0)</f>
        <v>9.0499999999999997E-2</v>
      </c>
      <c r="AD32" s="139">
        <f t="shared" si="17"/>
        <v>2863</v>
      </c>
      <c r="AE32" s="31">
        <f t="shared" si="18"/>
        <v>0</v>
      </c>
      <c r="AF32" s="32">
        <f t="shared" si="23"/>
        <v>0</v>
      </c>
      <c r="AG32" s="33"/>
      <c r="AH32" s="33"/>
      <c r="AI32" s="33"/>
      <c r="AJ32" s="139">
        <f>_xlfn.IFNA(VLOOKUP($G13, $B$122:$D$127, 2, FALSE), 0)</f>
        <v>9.0499999999999997E-2</v>
      </c>
      <c r="AK32" s="139">
        <f t="shared" si="25"/>
        <v>2949</v>
      </c>
      <c r="AL32" s="31">
        <f t="shared" si="19"/>
        <v>0</v>
      </c>
      <c r="AM32" s="32">
        <f t="shared" si="24"/>
        <v>0</v>
      </c>
      <c r="AN32" s="33"/>
      <c r="AO32" s="39">
        <f>+K32+R32+Y32+AF32+AM32</f>
        <v>0</v>
      </c>
    </row>
    <row r="33" spans="2:41" x14ac:dyDescent="0.25">
      <c r="B33" s="84" t="s">
        <v>39</v>
      </c>
      <c r="C33" s="85">
        <f>C14</f>
        <v>0</v>
      </c>
      <c r="D33" s="5"/>
      <c r="E33" s="294">
        <f t="shared" si="11"/>
        <v>0</v>
      </c>
      <c r="F33" s="5"/>
      <c r="G33" s="5"/>
      <c r="H33" s="139">
        <f>_xlfn.IFNA(VLOOKUP($G14, $B$122:$D$127, 2, FALSE), 0)</f>
        <v>9.0499999999999997E-2</v>
      </c>
      <c r="I33" s="139">
        <f>_xlfn.IFNA(VLOOKUP($G14, $B$122:$D$127, 3, FALSE), 0)</f>
        <v>2620</v>
      </c>
      <c r="J33" s="31">
        <f t="shared" si="12"/>
        <v>0</v>
      </c>
      <c r="K33" s="32">
        <f t="shared" si="20"/>
        <v>0</v>
      </c>
      <c r="L33" s="33"/>
      <c r="M33" s="82"/>
      <c r="N33" s="33"/>
      <c r="O33" s="139">
        <f>_xlfn.IFNA(VLOOKUP($G14, $B$122:$D$127, 2, FALSE), 0)</f>
        <v>9.0499999999999997E-2</v>
      </c>
      <c r="P33" s="139">
        <f t="shared" si="13"/>
        <v>2699</v>
      </c>
      <c r="Q33" s="31">
        <f t="shared" si="14"/>
        <v>0</v>
      </c>
      <c r="R33" s="32">
        <f t="shared" si="21"/>
        <v>0</v>
      </c>
      <c r="S33" s="33"/>
      <c r="T33" s="33"/>
      <c r="U33" s="33"/>
      <c r="V33" s="139">
        <f>_xlfn.IFNA(VLOOKUP($G14, $B$122:$D$127, 2, FALSE), 0)</f>
        <v>9.0499999999999997E-2</v>
      </c>
      <c r="W33" s="139">
        <f t="shared" si="15"/>
        <v>2780</v>
      </c>
      <c r="X33" s="31">
        <f t="shared" si="16"/>
        <v>0</v>
      </c>
      <c r="Y33" s="32">
        <f t="shared" si="22"/>
        <v>0</v>
      </c>
      <c r="Z33" s="5"/>
      <c r="AA33" s="33"/>
      <c r="AB33" s="33"/>
      <c r="AC33" s="139">
        <f>_xlfn.IFNA(VLOOKUP($G14, $B$122:$D$127, 2, FALSE), 0)</f>
        <v>9.0499999999999997E-2</v>
      </c>
      <c r="AD33" s="139">
        <f t="shared" si="17"/>
        <v>2863</v>
      </c>
      <c r="AE33" s="31">
        <f t="shared" si="18"/>
        <v>0</v>
      </c>
      <c r="AF33" s="32">
        <f t="shared" si="23"/>
        <v>0</v>
      </c>
      <c r="AG33" s="33"/>
      <c r="AH33" s="33"/>
      <c r="AI33" s="33"/>
      <c r="AJ33" s="139">
        <f>_xlfn.IFNA(VLOOKUP($G14, $B$122:$D$127, 2, FALSE), 0)</f>
        <v>9.0499999999999997E-2</v>
      </c>
      <c r="AK33" s="139">
        <f t="shared" si="25"/>
        <v>2949</v>
      </c>
      <c r="AL33" s="31">
        <f t="shared" si="19"/>
        <v>0</v>
      </c>
      <c r="AM33" s="32">
        <f t="shared" si="24"/>
        <v>0</v>
      </c>
      <c r="AN33" s="33"/>
      <c r="AO33" s="39">
        <f>+K33+R33+Y33+AF33+AM33</f>
        <v>0</v>
      </c>
    </row>
    <row r="34" spans="2:41" x14ac:dyDescent="0.25">
      <c r="B34" s="84" t="s">
        <v>40</v>
      </c>
      <c r="C34" s="85">
        <f>C15</f>
        <v>0</v>
      </c>
      <c r="D34" s="5"/>
      <c r="E34" s="294">
        <f t="shared" si="11"/>
        <v>0</v>
      </c>
      <c r="F34" s="5"/>
      <c r="G34" s="5"/>
      <c r="H34" s="139">
        <f>_xlfn.IFNA(VLOOKUP($G15, $B$122:$D$127, 2, FALSE), 0)</f>
        <v>0</v>
      </c>
      <c r="I34" s="139">
        <f>_xlfn.IFNA(VLOOKUP($G15, $B$122:$D$127, 3, FALSE), 0)</f>
        <v>0</v>
      </c>
      <c r="J34" s="31">
        <f t="shared" si="12"/>
        <v>0</v>
      </c>
      <c r="K34" s="32">
        <f t="shared" si="20"/>
        <v>0</v>
      </c>
      <c r="L34" s="33"/>
      <c r="M34" s="82"/>
      <c r="N34" s="33"/>
      <c r="O34" s="139">
        <f>_xlfn.IFNA(VLOOKUP($G15, $B$122:$D$127, 2, FALSE), 0)</f>
        <v>0</v>
      </c>
      <c r="P34" s="139">
        <f t="shared" si="13"/>
        <v>0</v>
      </c>
      <c r="Q34" s="31">
        <f t="shared" si="14"/>
        <v>0</v>
      </c>
      <c r="R34" s="32">
        <f t="shared" si="21"/>
        <v>0</v>
      </c>
      <c r="S34" s="33"/>
      <c r="T34" s="33"/>
      <c r="U34" s="33"/>
      <c r="V34" s="139">
        <f>_xlfn.IFNA(VLOOKUP($G15, $B$122:$D$127, 2, FALSE), 0)</f>
        <v>0</v>
      </c>
      <c r="W34" s="139">
        <f t="shared" si="15"/>
        <v>0</v>
      </c>
      <c r="X34" s="31">
        <f t="shared" si="16"/>
        <v>0</v>
      </c>
      <c r="Y34" s="32">
        <f t="shared" si="22"/>
        <v>0</v>
      </c>
      <c r="Z34" s="5"/>
      <c r="AA34" s="33"/>
      <c r="AB34" s="33"/>
      <c r="AC34" s="139">
        <f>_xlfn.IFNA(VLOOKUP($G15, $B$122:$D$127, 2, FALSE), 0)</f>
        <v>0</v>
      </c>
      <c r="AD34" s="139">
        <f t="shared" si="17"/>
        <v>0</v>
      </c>
      <c r="AE34" s="31">
        <f t="shared" si="18"/>
        <v>0</v>
      </c>
      <c r="AF34" s="32">
        <f t="shared" si="23"/>
        <v>0</v>
      </c>
      <c r="AG34" s="33"/>
      <c r="AH34" s="33"/>
      <c r="AI34" s="33"/>
      <c r="AJ34" s="139">
        <f>_xlfn.IFNA(VLOOKUP($G15, $B$122:$D$127, 2, FALSE), 0)</f>
        <v>0</v>
      </c>
      <c r="AK34" s="139">
        <f t="shared" si="25"/>
        <v>0</v>
      </c>
      <c r="AL34" s="31">
        <f t="shared" si="19"/>
        <v>0</v>
      </c>
      <c r="AM34" s="32">
        <f t="shared" si="24"/>
        <v>0</v>
      </c>
      <c r="AN34" s="33"/>
      <c r="AO34" s="39">
        <f>+K34+R34+Y34+AF34+AM34</f>
        <v>0</v>
      </c>
    </row>
    <row r="35" spans="2:41" x14ac:dyDescent="0.25">
      <c r="B35" s="84" t="s">
        <v>41</v>
      </c>
      <c r="C35" s="86">
        <f>C16</f>
        <v>0</v>
      </c>
      <c r="D35" s="5"/>
      <c r="E35" s="294">
        <f t="shared" si="11"/>
        <v>0</v>
      </c>
      <c r="F35" s="5"/>
      <c r="G35" s="5"/>
      <c r="H35" s="139">
        <f>_xlfn.IFNA(VLOOKUP($G16, $B$122:$D$127, 2, FALSE), 0)</f>
        <v>0</v>
      </c>
      <c r="I35" s="139">
        <f>_xlfn.IFNA(VLOOKUP($G16, $B$122:$D$127, 3, FALSE), 0)</f>
        <v>0</v>
      </c>
      <c r="J35" s="31">
        <f t="shared" si="12"/>
        <v>0</v>
      </c>
      <c r="K35" s="62">
        <f t="shared" si="20"/>
        <v>0</v>
      </c>
      <c r="L35" s="33"/>
      <c r="M35" s="82"/>
      <c r="N35" s="33"/>
      <c r="O35" s="139">
        <f>_xlfn.IFNA(VLOOKUP($G16, $B$122:$D$127, 2, FALSE), 0)</f>
        <v>0</v>
      </c>
      <c r="P35" s="139">
        <f t="shared" si="13"/>
        <v>0</v>
      </c>
      <c r="Q35" s="31">
        <f t="shared" si="14"/>
        <v>0</v>
      </c>
      <c r="R35" s="62">
        <f t="shared" si="21"/>
        <v>0</v>
      </c>
      <c r="S35" s="33"/>
      <c r="T35" s="33"/>
      <c r="U35" s="33"/>
      <c r="V35" s="139">
        <f>_xlfn.IFNA(VLOOKUP($G16, $B$122:$D$127, 2, FALSE), 0)</f>
        <v>0</v>
      </c>
      <c r="W35" s="139">
        <f t="shared" si="15"/>
        <v>0</v>
      </c>
      <c r="X35" s="31">
        <f t="shared" si="16"/>
        <v>0</v>
      </c>
      <c r="Y35" s="62">
        <f t="shared" si="22"/>
        <v>0</v>
      </c>
      <c r="Z35" s="5"/>
      <c r="AA35" s="33"/>
      <c r="AB35" s="33"/>
      <c r="AC35" s="139">
        <f>_xlfn.IFNA(VLOOKUP($G16, $B$122:$D$127, 2, FALSE), 0)</f>
        <v>0</v>
      </c>
      <c r="AD35" s="139">
        <f t="shared" si="17"/>
        <v>0</v>
      </c>
      <c r="AE35" s="31">
        <f t="shared" si="18"/>
        <v>0</v>
      </c>
      <c r="AF35" s="62">
        <f t="shared" si="23"/>
        <v>0</v>
      </c>
      <c r="AG35" s="33"/>
      <c r="AH35" s="33"/>
      <c r="AI35" s="33"/>
      <c r="AJ35" s="139">
        <f>_xlfn.IFNA(VLOOKUP($G16, $B$122:$D$127, 2, FALSE), 0)</f>
        <v>0</v>
      </c>
      <c r="AK35" s="139">
        <f t="shared" si="25"/>
        <v>0</v>
      </c>
      <c r="AL35" s="31">
        <f t="shared" si="19"/>
        <v>0</v>
      </c>
      <c r="AM35" s="32">
        <f t="shared" si="24"/>
        <v>0</v>
      </c>
      <c r="AN35" s="33"/>
      <c r="AO35" s="39">
        <f>+K35+R35+Y35+AF35+AM35</f>
        <v>0</v>
      </c>
    </row>
    <row r="36" spans="2:41" ht="12.75" customHeight="1" x14ac:dyDescent="0.25">
      <c r="B36" s="47"/>
      <c r="C36" s="48"/>
      <c r="D36" s="48"/>
      <c r="E36" s="294"/>
      <c r="F36" s="48"/>
      <c r="G36" s="49"/>
      <c r="H36" s="139"/>
      <c r="I36" s="139"/>
      <c r="J36" s="31"/>
      <c r="K36" s="33"/>
      <c r="L36" s="33"/>
      <c r="M36" s="50"/>
      <c r="N36" s="33"/>
      <c r="O36" s="139"/>
      <c r="P36" s="139"/>
      <c r="Q36" s="31"/>
      <c r="R36" s="51"/>
      <c r="S36" s="33"/>
      <c r="T36" s="50"/>
      <c r="U36" s="33"/>
      <c r="V36" s="139"/>
      <c r="W36" s="139"/>
      <c r="X36" s="31"/>
      <c r="Y36" s="51"/>
      <c r="Z36" s="5"/>
      <c r="AA36" s="50"/>
      <c r="AB36" s="33"/>
      <c r="AC36" s="139"/>
      <c r="AD36" s="139"/>
      <c r="AE36" s="31"/>
      <c r="AF36" s="51"/>
      <c r="AG36" s="33"/>
      <c r="AH36" s="50"/>
      <c r="AI36" s="33"/>
      <c r="AJ36" s="139"/>
      <c r="AK36" s="139"/>
      <c r="AL36" s="31"/>
      <c r="AM36" s="51"/>
      <c r="AN36" s="33"/>
      <c r="AO36" s="53"/>
    </row>
    <row r="37" spans="2:41" x14ac:dyDescent="0.25">
      <c r="B37" s="84" t="s">
        <v>42</v>
      </c>
      <c r="C37" s="85">
        <f>C18</f>
        <v>0</v>
      </c>
      <c r="D37" s="5"/>
      <c r="E37" s="294" t="str">
        <f t="shared" si="11"/>
        <v>Mandatory</v>
      </c>
      <c r="F37" s="5"/>
      <c r="G37" s="5"/>
      <c r="H37" s="139">
        <f>_xlfn.IFNA(VLOOKUP($G18, $B$122:$D$127, 2, FALSE), 0)</f>
        <v>0.30730000000000002</v>
      </c>
      <c r="I37" s="139">
        <f>_xlfn.IFNA(VLOOKUP($G18, $B$122:$D$127, 3, FALSE), 0)</f>
        <v>6512</v>
      </c>
      <c r="J37" s="31">
        <f t="shared" si="12"/>
        <v>0</v>
      </c>
      <c r="K37" s="32">
        <f>ROUND(J37,0)</f>
        <v>0</v>
      </c>
      <c r="L37" s="33"/>
      <c r="M37" s="82"/>
      <c r="N37" s="33"/>
      <c r="O37" s="139">
        <f>_xlfn.IFNA(VLOOKUP($G18, $B$122:$D$127, 2, FALSE), 0)</f>
        <v>0.30730000000000002</v>
      </c>
      <c r="P37" s="139">
        <f t="shared" si="13"/>
        <v>6707</v>
      </c>
      <c r="Q37" s="31">
        <f t="shared" si="14"/>
        <v>0</v>
      </c>
      <c r="R37" s="32">
        <f>ROUND(Q37,0)</f>
        <v>0</v>
      </c>
      <c r="S37" s="33"/>
      <c r="T37" s="33"/>
      <c r="U37" s="33"/>
      <c r="V37" s="139">
        <f>_xlfn.IFNA(VLOOKUP($G18, $B$122:$D$127, 2, FALSE), 0)</f>
        <v>0.30730000000000002</v>
      </c>
      <c r="W37" s="139">
        <f t="shared" si="15"/>
        <v>6908</v>
      </c>
      <c r="X37" s="31">
        <f t="shared" si="16"/>
        <v>0</v>
      </c>
      <c r="Y37" s="32">
        <f>ROUND(X37,0)</f>
        <v>0</v>
      </c>
      <c r="Z37" s="5"/>
      <c r="AA37" s="33"/>
      <c r="AB37" s="33"/>
      <c r="AC37" s="139">
        <f>_xlfn.IFNA(VLOOKUP($G18, $B$122:$D$127, 2, FALSE), 0)</f>
        <v>0.30730000000000002</v>
      </c>
      <c r="AD37" s="139">
        <f t="shared" si="17"/>
        <v>7115</v>
      </c>
      <c r="AE37" s="31">
        <f t="shared" si="18"/>
        <v>0</v>
      </c>
      <c r="AF37" s="32">
        <f>ROUND(AE37,0)</f>
        <v>0</v>
      </c>
      <c r="AG37" s="33"/>
      <c r="AH37" s="33"/>
      <c r="AI37" s="33"/>
      <c r="AJ37" s="139">
        <f>_xlfn.IFNA(VLOOKUP($G18, $B$122:$D$127, 2, FALSE), 0)</f>
        <v>0.30730000000000002</v>
      </c>
      <c r="AK37" s="139">
        <f t="shared" si="25"/>
        <v>7328</v>
      </c>
      <c r="AL37" s="31">
        <f t="shared" si="19"/>
        <v>0</v>
      </c>
      <c r="AM37" s="32">
        <f>ROUND(AL37,0)</f>
        <v>0</v>
      </c>
      <c r="AN37" s="33"/>
      <c r="AO37" s="39">
        <f>+K37+R37+Y37+AF37+AM37</f>
        <v>0</v>
      </c>
    </row>
    <row r="38" spans="2:41" x14ac:dyDescent="0.25">
      <c r="B38" s="84" t="s">
        <v>43</v>
      </c>
      <c r="C38" s="85">
        <f>C19</f>
        <v>0</v>
      </c>
      <c r="D38" s="5"/>
      <c r="E38" s="294">
        <f t="shared" si="11"/>
        <v>0</v>
      </c>
      <c r="F38" s="5"/>
      <c r="G38" s="5"/>
      <c r="H38" s="139">
        <f>_xlfn.IFNA(VLOOKUP($G19, $B$122:$D$127, 2, FALSE), 0)</f>
        <v>9.0499999999999997E-2</v>
      </c>
      <c r="I38" s="139">
        <f>_xlfn.IFNA(VLOOKUP($G19, $B$122:$D$127, 3, FALSE), 0)</f>
        <v>0</v>
      </c>
      <c r="J38" s="31">
        <f t="shared" si="12"/>
        <v>0</v>
      </c>
      <c r="K38" s="32">
        <f>ROUND(J38,0)</f>
        <v>0</v>
      </c>
      <c r="L38" s="33"/>
      <c r="M38" s="82"/>
      <c r="N38" s="33"/>
      <c r="O38" s="139">
        <f>_xlfn.IFNA(VLOOKUP($G19, $B$122:$D$127, 2, FALSE), 0)</f>
        <v>9.0499999999999997E-2</v>
      </c>
      <c r="P38" s="139">
        <f t="shared" si="13"/>
        <v>0</v>
      </c>
      <c r="Q38" s="31">
        <f t="shared" si="14"/>
        <v>0</v>
      </c>
      <c r="R38" s="32">
        <f>ROUND(Q38,0)</f>
        <v>0</v>
      </c>
      <c r="S38" s="33"/>
      <c r="T38" s="33"/>
      <c r="U38" s="33"/>
      <c r="V38" s="139">
        <f>_xlfn.IFNA(VLOOKUP($G19, $B$122:$D$127, 2, FALSE), 0)</f>
        <v>9.0499999999999997E-2</v>
      </c>
      <c r="W38" s="139">
        <f t="shared" si="15"/>
        <v>0</v>
      </c>
      <c r="X38" s="31">
        <f t="shared" si="16"/>
        <v>0</v>
      </c>
      <c r="Y38" s="32">
        <f>ROUND(X38,0)</f>
        <v>0</v>
      </c>
      <c r="Z38" s="5"/>
      <c r="AA38" s="33"/>
      <c r="AB38" s="33"/>
      <c r="AC38" s="139">
        <f>_xlfn.IFNA(VLOOKUP($G19, $B$122:$D$127, 2, FALSE), 0)</f>
        <v>9.0499999999999997E-2</v>
      </c>
      <c r="AD38" s="139">
        <f t="shared" si="17"/>
        <v>0</v>
      </c>
      <c r="AE38" s="31">
        <f t="shared" si="18"/>
        <v>0</v>
      </c>
      <c r="AF38" s="32">
        <f>ROUND(AE38,0)</f>
        <v>0</v>
      </c>
      <c r="AG38" s="33"/>
      <c r="AH38" s="33"/>
      <c r="AI38" s="33"/>
      <c r="AJ38" s="139">
        <f>_xlfn.IFNA(VLOOKUP($G19, $B$122:$D$127, 2, FALSE), 0)</f>
        <v>9.0499999999999997E-2</v>
      </c>
      <c r="AK38" s="139">
        <f t="shared" si="25"/>
        <v>0</v>
      </c>
      <c r="AL38" s="31">
        <f t="shared" si="19"/>
        <v>0</v>
      </c>
      <c r="AM38" s="32">
        <f>ROUND(AL38,0)</f>
        <v>0</v>
      </c>
      <c r="AN38" s="33"/>
      <c r="AO38" s="39">
        <f>+K38+R38+Y38+AF38+AM38</f>
        <v>0</v>
      </c>
    </row>
    <row r="39" spans="2:41" x14ac:dyDescent="0.25">
      <c r="B39" s="84" t="s">
        <v>44</v>
      </c>
      <c r="C39" s="85">
        <f>C20</f>
        <v>0</v>
      </c>
      <c r="D39" s="5"/>
      <c r="E39" s="294">
        <f t="shared" si="11"/>
        <v>0</v>
      </c>
      <c r="F39" s="5"/>
      <c r="G39" s="5"/>
      <c r="H39" s="139">
        <f>_xlfn.IFNA(VLOOKUP($G20, $B$122:$D$127, 2, FALSE), 0)</f>
        <v>0</v>
      </c>
      <c r="I39" s="139">
        <f>_xlfn.IFNA(VLOOKUP($G20, $B$122:$D$127, 3, FALSE), 0)</f>
        <v>0</v>
      </c>
      <c r="J39" s="31">
        <f t="shared" si="12"/>
        <v>0</v>
      </c>
      <c r="K39" s="32">
        <f>ROUND(J39,0)</f>
        <v>0</v>
      </c>
      <c r="L39" s="33"/>
      <c r="M39" s="82"/>
      <c r="N39" s="33"/>
      <c r="O39" s="139">
        <f>_xlfn.IFNA(VLOOKUP($G20, $B$122:$D$127, 2, FALSE), 0)</f>
        <v>0</v>
      </c>
      <c r="P39" s="139">
        <f t="shared" si="13"/>
        <v>0</v>
      </c>
      <c r="Q39" s="31">
        <f t="shared" si="14"/>
        <v>0</v>
      </c>
      <c r="R39" s="32">
        <f>ROUND(Q39,0)</f>
        <v>0</v>
      </c>
      <c r="S39" s="33"/>
      <c r="T39" s="33"/>
      <c r="U39" s="33"/>
      <c r="V39" s="139">
        <f>_xlfn.IFNA(VLOOKUP($G20, $B$122:$D$127, 2, FALSE), 0)</f>
        <v>0</v>
      </c>
      <c r="W39" s="139">
        <f t="shared" si="15"/>
        <v>0</v>
      </c>
      <c r="X39" s="31">
        <f t="shared" si="16"/>
        <v>0</v>
      </c>
      <c r="Y39" s="32">
        <f>ROUND(X39,0)</f>
        <v>0</v>
      </c>
      <c r="Z39" s="5"/>
      <c r="AA39" s="33"/>
      <c r="AB39" s="33"/>
      <c r="AC39" s="139">
        <f>_xlfn.IFNA(VLOOKUP($G20, $B$122:$D$127, 2, FALSE), 0)</f>
        <v>0</v>
      </c>
      <c r="AD39" s="139">
        <f t="shared" si="17"/>
        <v>0</v>
      </c>
      <c r="AE39" s="31">
        <f t="shared" si="18"/>
        <v>0</v>
      </c>
      <c r="AF39" s="32">
        <f>ROUND(AE39,0)</f>
        <v>0</v>
      </c>
      <c r="AG39" s="33"/>
      <c r="AH39" s="33"/>
      <c r="AI39" s="33"/>
      <c r="AJ39" s="139">
        <f>_xlfn.IFNA(VLOOKUP($G20, $B$122:$D$127, 2, FALSE), 0)</f>
        <v>0</v>
      </c>
      <c r="AK39" s="139">
        <f t="shared" si="25"/>
        <v>0</v>
      </c>
      <c r="AL39" s="31">
        <f t="shared" si="19"/>
        <v>0</v>
      </c>
      <c r="AM39" s="32">
        <f>ROUND(AL39,0)</f>
        <v>0</v>
      </c>
      <c r="AN39" s="33"/>
      <c r="AO39" s="39">
        <f>+K39+R39+Y39+AF39+AM39</f>
        <v>0</v>
      </c>
    </row>
    <row r="40" spans="2:41" x14ac:dyDescent="0.25">
      <c r="B40" s="84" t="s">
        <v>45</v>
      </c>
      <c r="C40" s="85">
        <f>C21</f>
        <v>0</v>
      </c>
      <c r="D40" s="5"/>
      <c r="E40" s="294">
        <f t="shared" si="11"/>
        <v>0</v>
      </c>
      <c r="F40" s="5"/>
      <c r="G40" s="5"/>
      <c r="H40" s="139">
        <f>_xlfn.IFNA(VLOOKUP($G21, $B$122:$D$127, 2, FALSE), 0)</f>
        <v>0</v>
      </c>
      <c r="I40" s="139">
        <f>_xlfn.IFNA(VLOOKUP($G21, $B$122:$D$127, 3, FALSE), 0)</f>
        <v>0</v>
      </c>
      <c r="J40" s="31">
        <f t="shared" si="12"/>
        <v>0</v>
      </c>
      <c r="K40" s="32">
        <f>ROUND(J40,0)</f>
        <v>0</v>
      </c>
      <c r="L40" s="33"/>
      <c r="M40" s="82"/>
      <c r="N40" s="33"/>
      <c r="O40" s="139">
        <f>_xlfn.IFNA(VLOOKUP($G21, $B$122:$D$127, 2, FALSE), 0)</f>
        <v>0</v>
      </c>
      <c r="P40" s="139">
        <f t="shared" si="13"/>
        <v>0</v>
      </c>
      <c r="Q40" s="31">
        <f t="shared" si="14"/>
        <v>0</v>
      </c>
      <c r="R40" s="32">
        <f>ROUND(Q40,0)</f>
        <v>0</v>
      </c>
      <c r="S40" s="33"/>
      <c r="T40" s="33"/>
      <c r="U40" s="33"/>
      <c r="V40" s="139">
        <f>_xlfn.IFNA(VLOOKUP($G21, $B$122:$D$127, 2, FALSE), 0)</f>
        <v>0</v>
      </c>
      <c r="W40" s="139">
        <f t="shared" si="15"/>
        <v>0</v>
      </c>
      <c r="X40" s="31">
        <f t="shared" si="16"/>
        <v>0</v>
      </c>
      <c r="Y40" s="32">
        <f>ROUND(X40,0)</f>
        <v>0</v>
      </c>
      <c r="Z40" s="5"/>
      <c r="AA40" s="33"/>
      <c r="AB40" s="33"/>
      <c r="AC40" s="139">
        <f>_xlfn.IFNA(VLOOKUP($G21, $B$122:$D$127, 2, FALSE), 0)</f>
        <v>0</v>
      </c>
      <c r="AD40" s="139">
        <f t="shared" si="17"/>
        <v>0</v>
      </c>
      <c r="AE40" s="31">
        <f t="shared" si="18"/>
        <v>0</v>
      </c>
      <c r="AF40" s="32">
        <f>ROUND(AE40,0)</f>
        <v>0</v>
      </c>
      <c r="AG40" s="33"/>
      <c r="AH40" s="33"/>
      <c r="AI40" s="33"/>
      <c r="AJ40" s="139">
        <f>_xlfn.IFNA(VLOOKUP($G21, $B$122:$D$127, 2, FALSE), 0)</f>
        <v>0</v>
      </c>
      <c r="AK40" s="139">
        <f t="shared" si="25"/>
        <v>0</v>
      </c>
      <c r="AL40" s="31">
        <f t="shared" si="19"/>
        <v>0</v>
      </c>
      <c r="AM40" s="32">
        <f>ROUND(AL40,0)</f>
        <v>0</v>
      </c>
      <c r="AN40" s="33"/>
      <c r="AO40" s="39">
        <f>+K40+R40+Y40+AF40+AM40</f>
        <v>0</v>
      </c>
    </row>
    <row r="41" spans="2:41" x14ac:dyDescent="0.25">
      <c r="B41" s="84" t="s">
        <v>46</v>
      </c>
      <c r="C41" s="86">
        <f>C22</f>
        <v>0</v>
      </c>
      <c r="D41" s="5"/>
      <c r="E41" s="294">
        <f t="shared" si="11"/>
        <v>0</v>
      </c>
      <c r="F41" s="5"/>
      <c r="G41" s="5"/>
      <c r="H41" s="139">
        <f>_xlfn.IFNA(VLOOKUP($G22, $B$122:$D$127, 2, FALSE), 0)</f>
        <v>0</v>
      </c>
      <c r="I41" s="139">
        <f>_xlfn.IFNA(VLOOKUP($G22, $B$122:$D$127, 3, FALSE), 0)</f>
        <v>0</v>
      </c>
      <c r="J41" s="31">
        <f t="shared" si="12"/>
        <v>0</v>
      </c>
      <c r="K41" s="62">
        <f>ROUND(J41,0)</f>
        <v>0</v>
      </c>
      <c r="L41" s="33"/>
      <c r="M41" s="82"/>
      <c r="N41" s="33"/>
      <c r="O41" s="139">
        <f>_xlfn.IFNA(VLOOKUP($G22, $B$122:$D$127, 2, FALSE), 0)</f>
        <v>0</v>
      </c>
      <c r="P41" s="139">
        <f t="shared" si="13"/>
        <v>0</v>
      </c>
      <c r="Q41" s="31">
        <f t="shared" si="14"/>
        <v>0</v>
      </c>
      <c r="R41" s="62">
        <f>ROUND(Q41,0)</f>
        <v>0</v>
      </c>
      <c r="S41" s="33"/>
      <c r="T41" s="33"/>
      <c r="U41" s="33"/>
      <c r="V41" s="139">
        <f>_xlfn.IFNA(VLOOKUP($G22, $B$122:$D$127, 2, FALSE), 0)</f>
        <v>0</v>
      </c>
      <c r="W41" s="139">
        <f t="shared" si="15"/>
        <v>0</v>
      </c>
      <c r="X41" s="31">
        <f t="shared" si="16"/>
        <v>0</v>
      </c>
      <c r="Y41" s="62">
        <f>ROUND(X41,0)</f>
        <v>0</v>
      </c>
      <c r="Z41" s="5"/>
      <c r="AA41" s="33"/>
      <c r="AB41" s="33"/>
      <c r="AC41" s="139">
        <f>_xlfn.IFNA(VLOOKUP($G22, $B$122:$D$127, 2, FALSE), 0)</f>
        <v>0</v>
      </c>
      <c r="AD41" s="139">
        <f t="shared" si="17"/>
        <v>0</v>
      </c>
      <c r="AE41" s="31">
        <f t="shared" si="18"/>
        <v>0</v>
      </c>
      <c r="AF41" s="62">
        <f>ROUND(AE41,0)</f>
        <v>0</v>
      </c>
      <c r="AG41" s="33"/>
      <c r="AH41" s="33"/>
      <c r="AI41" s="33"/>
      <c r="AJ41" s="139">
        <f>_xlfn.IFNA(VLOOKUP($G22, $B$122:$D$127, 2, FALSE), 0)</f>
        <v>0</v>
      </c>
      <c r="AK41" s="139">
        <f t="shared" si="25"/>
        <v>0</v>
      </c>
      <c r="AL41" s="31">
        <f t="shared" si="19"/>
        <v>0</v>
      </c>
      <c r="AM41" s="32">
        <f>ROUND(AL41,0)</f>
        <v>0</v>
      </c>
      <c r="AN41" s="33"/>
      <c r="AO41" s="39">
        <f>+K41+R41+Y41+AF41+AM41</f>
        <v>0</v>
      </c>
    </row>
    <row r="42" spans="2:41" s="87" customFormat="1" ht="15.75" x14ac:dyDescent="0.25">
      <c r="B42" s="530" t="s">
        <v>47</v>
      </c>
      <c r="C42" s="513"/>
      <c r="D42" s="67"/>
      <c r="E42" s="67"/>
      <c r="F42" s="67"/>
      <c r="G42" s="67"/>
      <c r="H42" s="67"/>
      <c r="I42" s="68"/>
      <c r="J42" s="73"/>
      <c r="K42" s="72">
        <f>SUM(K25:K41)</f>
        <v>0</v>
      </c>
      <c r="L42" s="33"/>
      <c r="M42" s="70"/>
      <c r="N42" s="71"/>
      <c r="O42" s="71"/>
      <c r="P42" s="68"/>
      <c r="Q42" s="68"/>
      <c r="R42" s="72">
        <f>SUM(R25:R41)</f>
        <v>0</v>
      </c>
      <c r="S42" s="33"/>
      <c r="T42" s="71"/>
      <c r="U42" s="71"/>
      <c r="V42" s="71"/>
      <c r="W42" s="68"/>
      <c r="X42" s="68"/>
      <c r="Y42" s="72">
        <f>SUM(Y25:Y41)</f>
        <v>0</v>
      </c>
      <c r="Z42" s="67"/>
      <c r="AA42" s="71"/>
      <c r="AB42" s="71"/>
      <c r="AC42" s="71"/>
      <c r="AD42" s="68"/>
      <c r="AE42" s="73"/>
      <c r="AF42" s="72">
        <f>SUM(AF25:AF41)</f>
        <v>0</v>
      </c>
      <c r="AG42" s="33"/>
      <c r="AH42" s="71"/>
      <c r="AI42" s="71"/>
      <c r="AJ42" s="71"/>
      <c r="AK42" s="68"/>
      <c r="AL42" s="68"/>
      <c r="AM42" s="69">
        <f>SUM(AM25:AM41)</f>
        <v>0</v>
      </c>
      <c r="AN42" s="33"/>
      <c r="AO42" s="75">
        <f>K42+R42+Y42+AF42+AM42</f>
        <v>0</v>
      </c>
    </row>
    <row r="43" spans="2:41" s="87" customFormat="1" ht="15.75" x14ac:dyDescent="0.25">
      <c r="B43" s="88"/>
      <c r="C43" s="89"/>
      <c r="D43" s="67"/>
      <c r="E43" s="67"/>
      <c r="F43" s="67"/>
      <c r="G43" s="67"/>
      <c r="H43" s="67"/>
      <c r="I43" s="68"/>
      <c r="J43" s="68"/>
      <c r="K43" s="90"/>
      <c r="L43" s="33"/>
      <c r="M43" s="70"/>
      <c r="N43" s="71"/>
      <c r="O43" s="71"/>
      <c r="P43" s="68"/>
      <c r="Q43" s="68"/>
      <c r="R43" s="90"/>
      <c r="S43" s="33"/>
      <c r="T43" s="71"/>
      <c r="U43" s="71"/>
      <c r="V43" s="71"/>
      <c r="W43" s="68"/>
      <c r="X43" s="68"/>
      <c r="Y43" s="90"/>
      <c r="Z43" s="67"/>
      <c r="AA43" s="71"/>
      <c r="AB43" s="71"/>
      <c r="AC43" s="71"/>
      <c r="AD43" s="68"/>
      <c r="AE43" s="68"/>
      <c r="AF43" s="64"/>
      <c r="AG43" s="33"/>
      <c r="AH43" s="71"/>
      <c r="AI43" s="71"/>
      <c r="AJ43" s="71"/>
      <c r="AK43" s="68"/>
      <c r="AL43" s="68"/>
      <c r="AM43" s="90"/>
      <c r="AN43" s="33"/>
      <c r="AO43" s="79"/>
    </row>
    <row r="44" spans="2:41" s="76" customFormat="1" ht="15.75" x14ac:dyDescent="0.25">
      <c r="B44" s="512" t="s">
        <v>48</v>
      </c>
      <c r="C44" s="513"/>
      <c r="D44" s="91"/>
      <c r="E44" s="91"/>
      <c r="F44" s="91"/>
      <c r="G44" s="91"/>
      <c r="H44" s="91"/>
      <c r="I44" s="92"/>
      <c r="J44" s="92"/>
      <c r="K44" s="93">
        <f>+K23+K42</f>
        <v>0</v>
      </c>
      <c r="L44" s="94"/>
      <c r="M44" s="95"/>
      <c r="N44" s="94"/>
      <c r="O44" s="94"/>
      <c r="P44" s="92"/>
      <c r="Q44" s="92"/>
      <c r="R44" s="93">
        <f>+R23+R42</f>
        <v>0</v>
      </c>
      <c r="S44" s="94"/>
      <c r="T44" s="94"/>
      <c r="U44" s="94"/>
      <c r="V44" s="94"/>
      <c r="W44" s="92"/>
      <c r="X44" s="92"/>
      <c r="Y44" s="93">
        <f>+Y23+Y42</f>
        <v>0</v>
      </c>
      <c r="Z44" s="91"/>
      <c r="AA44" s="94"/>
      <c r="AB44" s="94"/>
      <c r="AC44" s="94"/>
      <c r="AD44" s="92"/>
      <c r="AE44" s="92"/>
      <c r="AF44" s="93">
        <f>+AF23+AF42</f>
        <v>0</v>
      </c>
      <c r="AG44" s="94"/>
      <c r="AH44" s="94"/>
      <c r="AI44" s="94"/>
      <c r="AJ44" s="94"/>
      <c r="AK44" s="92"/>
      <c r="AL44" s="92"/>
      <c r="AM44" s="93">
        <f>+AM23+AM42</f>
        <v>0</v>
      </c>
      <c r="AN44" s="94"/>
      <c r="AO44" s="96">
        <f>+K44+R44+Y44+AF44+AM44</f>
        <v>0</v>
      </c>
    </row>
    <row r="45" spans="2:41" s="76" customFormat="1" ht="15.75" x14ac:dyDescent="0.25">
      <c r="B45" s="97"/>
      <c r="C45" s="98"/>
      <c r="D45" s="91"/>
      <c r="E45" s="91"/>
      <c r="F45" s="91"/>
      <c r="G45" s="91"/>
      <c r="H45" s="91"/>
      <c r="I45" s="92"/>
      <c r="J45" s="92"/>
      <c r="K45" s="94"/>
      <c r="L45" s="94"/>
      <c r="M45" s="95"/>
      <c r="N45" s="94"/>
      <c r="O45" s="94"/>
      <c r="P45" s="92"/>
      <c r="Q45" s="92"/>
      <c r="R45" s="94"/>
      <c r="S45" s="94"/>
      <c r="T45" s="94"/>
      <c r="U45" s="94"/>
      <c r="V45" s="94"/>
      <c r="W45" s="92"/>
      <c r="X45" s="92"/>
      <c r="Y45" s="94"/>
      <c r="Z45" s="91"/>
      <c r="AA45" s="94"/>
      <c r="AB45" s="94"/>
      <c r="AC45" s="94"/>
      <c r="AD45" s="92"/>
      <c r="AE45" s="92"/>
      <c r="AF45" s="94"/>
      <c r="AG45" s="94"/>
      <c r="AH45" s="94"/>
      <c r="AI45" s="94"/>
      <c r="AJ45" s="94"/>
      <c r="AK45" s="92"/>
      <c r="AL45" s="92"/>
      <c r="AM45" s="94"/>
      <c r="AN45" s="94"/>
      <c r="AO45" s="99"/>
    </row>
    <row r="46" spans="2:41" x14ac:dyDescent="0.25">
      <c r="B46" s="516" t="s">
        <v>53</v>
      </c>
      <c r="C46" s="517"/>
      <c r="D46" s="5"/>
      <c r="E46" s="539" t="s">
        <v>97</v>
      </c>
      <c r="F46" s="540"/>
      <c r="G46" s="541" t="s">
        <v>101</v>
      </c>
      <c r="H46" s="517"/>
      <c r="I46" s="6"/>
      <c r="J46" s="6"/>
      <c r="K46" s="100">
        <f>SUM(K47:K48)</f>
        <v>0</v>
      </c>
      <c r="L46" s="33"/>
      <c r="M46" s="82"/>
      <c r="N46" s="33"/>
      <c r="O46" s="33"/>
      <c r="P46" s="6"/>
      <c r="Q46" s="6"/>
      <c r="R46" s="100">
        <f>SUM(R47:R48)</f>
        <v>0</v>
      </c>
      <c r="S46" s="33"/>
      <c r="T46" s="33"/>
      <c r="U46" s="33"/>
      <c r="V46" s="33"/>
      <c r="W46" s="6"/>
      <c r="X46" s="6"/>
      <c r="Y46" s="100">
        <f>SUM(Y47:Y48)</f>
        <v>0</v>
      </c>
      <c r="Z46" s="5"/>
      <c r="AA46" s="33"/>
      <c r="AB46" s="33"/>
      <c r="AC46" s="33"/>
      <c r="AD46" s="6"/>
      <c r="AE46" s="6"/>
      <c r="AF46" s="100">
        <f>SUM(AF47:AF48)</f>
        <v>0</v>
      </c>
      <c r="AG46" s="33"/>
      <c r="AH46" s="33"/>
      <c r="AI46" s="33"/>
      <c r="AJ46" s="33"/>
      <c r="AK46" s="6"/>
      <c r="AL46" s="6"/>
      <c r="AM46" s="100">
        <f>SUM(AM47:AM48)</f>
        <v>0</v>
      </c>
      <c r="AN46" s="33"/>
      <c r="AO46" s="314">
        <f t="shared" ref="AO46:AO74" si="26">+K46+R46+Y46+AF46+AM46</f>
        <v>0</v>
      </c>
    </row>
    <row r="47" spans="2:41" x14ac:dyDescent="0.25">
      <c r="B47" s="319"/>
      <c r="C47" s="101" t="s">
        <v>81</v>
      </c>
      <c r="D47" s="5"/>
      <c r="E47" s="338" t="s">
        <v>99</v>
      </c>
      <c r="F47" s="5"/>
      <c r="G47" s="542" t="s">
        <v>122</v>
      </c>
      <c r="H47" s="543"/>
      <c r="I47" s="6"/>
      <c r="J47" s="6"/>
      <c r="K47" s="36">
        <v>0</v>
      </c>
      <c r="L47" s="33"/>
      <c r="M47" s="82"/>
      <c r="N47" s="33"/>
      <c r="O47" s="33"/>
      <c r="P47" s="6"/>
      <c r="Q47" s="6"/>
      <c r="R47" s="36">
        <v>0</v>
      </c>
      <c r="S47" s="33"/>
      <c r="T47" s="33"/>
      <c r="U47" s="33"/>
      <c r="V47" s="33"/>
      <c r="W47" s="6"/>
      <c r="X47" s="6"/>
      <c r="Y47" s="36">
        <v>0</v>
      </c>
      <c r="Z47" s="5"/>
      <c r="AA47" s="33"/>
      <c r="AB47" s="33"/>
      <c r="AC47" s="33"/>
      <c r="AD47" s="6"/>
      <c r="AE47" s="6"/>
      <c r="AF47" s="36">
        <v>0</v>
      </c>
      <c r="AG47" s="33"/>
      <c r="AH47" s="33"/>
      <c r="AI47" s="33"/>
      <c r="AJ47" s="33"/>
      <c r="AK47" s="6"/>
      <c r="AL47" s="6"/>
      <c r="AM47" s="36">
        <v>0</v>
      </c>
      <c r="AN47" s="33"/>
      <c r="AO47" s="315">
        <f t="shared" si="26"/>
        <v>0</v>
      </c>
    </row>
    <row r="48" spans="2:41" x14ac:dyDescent="0.25">
      <c r="B48" s="319"/>
      <c r="C48" s="101" t="s">
        <v>90</v>
      </c>
      <c r="D48" s="5"/>
      <c r="E48" s="339"/>
      <c r="F48" s="5"/>
      <c r="G48" s="537"/>
      <c r="H48" s="538"/>
      <c r="I48" s="6"/>
      <c r="J48" s="6"/>
      <c r="K48" s="36">
        <v>0</v>
      </c>
      <c r="L48" s="33"/>
      <c r="M48" s="82"/>
      <c r="N48" s="33"/>
      <c r="O48" s="33"/>
      <c r="P48" s="6"/>
      <c r="Q48" s="6"/>
      <c r="R48" s="36">
        <v>0</v>
      </c>
      <c r="S48" s="33"/>
      <c r="T48" s="33"/>
      <c r="U48" s="33"/>
      <c r="V48" s="33"/>
      <c r="W48" s="6"/>
      <c r="X48" s="6"/>
      <c r="Y48" s="36">
        <v>0</v>
      </c>
      <c r="Z48" s="5"/>
      <c r="AA48" s="33"/>
      <c r="AB48" s="33"/>
      <c r="AC48" s="33"/>
      <c r="AD48" s="6"/>
      <c r="AE48" s="6"/>
      <c r="AF48" s="36">
        <v>0</v>
      </c>
      <c r="AG48" s="33"/>
      <c r="AH48" s="33"/>
      <c r="AI48" s="33"/>
      <c r="AJ48" s="33"/>
      <c r="AK48" s="6"/>
      <c r="AL48" s="6"/>
      <c r="AM48" s="36">
        <v>0</v>
      </c>
      <c r="AN48" s="33"/>
      <c r="AO48" s="315">
        <f>+K48+R48+Y48+AF48+AM48</f>
        <v>0</v>
      </c>
    </row>
    <row r="49" spans="2:41" x14ac:dyDescent="0.25">
      <c r="B49" s="514" t="s">
        <v>49</v>
      </c>
      <c r="C49" s="515"/>
      <c r="D49" s="5"/>
      <c r="E49" s="5"/>
      <c r="F49" s="5"/>
      <c r="G49" s="5"/>
      <c r="H49" s="5"/>
      <c r="I49" s="6"/>
      <c r="J49" s="6"/>
      <c r="K49" s="102">
        <f>SUM(K50:K52)</f>
        <v>0</v>
      </c>
      <c r="L49" s="33"/>
      <c r="M49" s="82"/>
      <c r="N49" s="33"/>
      <c r="O49" s="33"/>
      <c r="P49" s="6"/>
      <c r="Q49" s="6"/>
      <c r="R49" s="102">
        <f>SUM(R50:R52)</f>
        <v>0</v>
      </c>
      <c r="S49" s="33"/>
      <c r="T49" s="33"/>
      <c r="U49" s="33"/>
      <c r="V49" s="33"/>
      <c r="W49" s="6"/>
      <c r="X49" s="6"/>
      <c r="Y49" s="102">
        <f>SUM(Y50:Y52)</f>
        <v>0</v>
      </c>
      <c r="Z49" s="5"/>
      <c r="AA49" s="33"/>
      <c r="AB49" s="33"/>
      <c r="AC49" s="33"/>
      <c r="AD49" s="6"/>
      <c r="AE49" s="6"/>
      <c r="AF49" s="102">
        <f>SUM(AF50:AF52)</f>
        <v>0</v>
      </c>
      <c r="AG49" s="33"/>
      <c r="AH49" s="33"/>
      <c r="AI49" s="33"/>
      <c r="AJ49" s="33"/>
      <c r="AK49" s="6"/>
      <c r="AL49" s="6"/>
      <c r="AM49" s="102">
        <f>SUM(AM50:AM52)</f>
        <v>0</v>
      </c>
      <c r="AN49" s="33"/>
      <c r="AO49" s="315">
        <f>K49+R49+Y49+AF49+AM49</f>
        <v>0</v>
      </c>
    </row>
    <row r="50" spans="2:41" x14ac:dyDescent="0.25">
      <c r="B50" s="319"/>
      <c r="C50" s="101" t="s">
        <v>50</v>
      </c>
      <c r="D50" s="5"/>
      <c r="E50" s="340"/>
      <c r="F50" s="5"/>
      <c r="G50" s="542"/>
      <c r="H50" s="543"/>
      <c r="I50" s="6"/>
      <c r="J50" s="6"/>
      <c r="K50" s="36">
        <v>0</v>
      </c>
      <c r="L50" s="33"/>
      <c r="M50" s="82"/>
      <c r="N50" s="33"/>
      <c r="O50" s="33"/>
      <c r="P50" s="6"/>
      <c r="Q50" s="6"/>
      <c r="R50" s="36">
        <v>0</v>
      </c>
      <c r="S50" s="33"/>
      <c r="T50" s="33"/>
      <c r="U50" s="33"/>
      <c r="V50" s="33"/>
      <c r="W50" s="6"/>
      <c r="X50" s="6"/>
      <c r="Y50" s="36">
        <v>0</v>
      </c>
      <c r="Z50" s="5"/>
      <c r="AA50" s="33"/>
      <c r="AB50" s="33"/>
      <c r="AC50" s="33"/>
      <c r="AD50" s="6"/>
      <c r="AE50" s="6"/>
      <c r="AF50" s="36">
        <v>0</v>
      </c>
      <c r="AG50" s="33"/>
      <c r="AH50" s="33"/>
      <c r="AI50" s="33"/>
      <c r="AJ50" s="33"/>
      <c r="AK50" s="6"/>
      <c r="AL50" s="6"/>
      <c r="AM50" s="36">
        <v>0</v>
      </c>
      <c r="AN50" s="33"/>
      <c r="AO50" s="315">
        <f>+K50+R50+Y50+AF50+AM50</f>
        <v>0</v>
      </c>
    </row>
    <row r="51" spans="2:41" x14ac:dyDescent="0.25">
      <c r="B51" s="497"/>
      <c r="C51" s="101" t="s">
        <v>248</v>
      </c>
      <c r="D51" s="5"/>
      <c r="E51" s="340"/>
      <c r="F51" s="5"/>
      <c r="G51" s="535"/>
      <c r="H51" s="536"/>
      <c r="I51" s="6"/>
      <c r="J51" s="6"/>
      <c r="K51" s="36">
        <v>0</v>
      </c>
      <c r="L51" s="33"/>
      <c r="M51" s="82"/>
      <c r="N51" s="33"/>
      <c r="O51" s="33"/>
      <c r="P51" s="6"/>
      <c r="Q51" s="6"/>
      <c r="R51" s="36">
        <v>0</v>
      </c>
      <c r="S51" s="33"/>
      <c r="T51" s="33"/>
      <c r="U51" s="33"/>
      <c r="V51" s="33"/>
      <c r="W51" s="6"/>
      <c r="X51" s="6"/>
      <c r="Y51" s="36">
        <v>0</v>
      </c>
      <c r="Z51" s="5"/>
      <c r="AA51" s="33"/>
      <c r="AB51" s="33"/>
      <c r="AC51" s="33"/>
      <c r="AD51" s="6"/>
      <c r="AE51" s="6"/>
      <c r="AF51" s="36">
        <v>0</v>
      </c>
      <c r="AG51" s="33"/>
      <c r="AH51" s="33"/>
      <c r="AI51" s="33"/>
      <c r="AJ51" s="33"/>
      <c r="AK51" s="6"/>
      <c r="AL51" s="6"/>
      <c r="AM51" s="36">
        <v>0</v>
      </c>
      <c r="AN51" s="33"/>
      <c r="AO51" s="315">
        <f>+K51+R51+Y51+AF51+AM51</f>
        <v>0</v>
      </c>
    </row>
    <row r="52" spans="2:41" x14ac:dyDescent="0.25">
      <c r="B52" s="319"/>
      <c r="C52" s="101" t="s">
        <v>51</v>
      </c>
      <c r="D52" s="5"/>
      <c r="E52" s="339"/>
      <c r="F52" s="5"/>
      <c r="G52" s="537"/>
      <c r="H52" s="538"/>
      <c r="I52" s="6"/>
      <c r="J52" s="6"/>
      <c r="K52" s="36">
        <v>0</v>
      </c>
      <c r="L52" s="33"/>
      <c r="M52" s="82"/>
      <c r="N52" s="33"/>
      <c r="O52" s="33"/>
      <c r="P52" s="6"/>
      <c r="Q52" s="6"/>
      <c r="R52" s="36">
        <v>0</v>
      </c>
      <c r="S52" s="33"/>
      <c r="T52" s="33"/>
      <c r="U52" s="33"/>
      <c r="V52" s="33"/>
      <c r="W52" s="6"/>
      <c r="X52" s="6"/>
      <c r="Y52" s="36">
        <v>0</v>
      </c>
      <c r="Z52" s="5"/>
      <c r="AA52" s="33"/>
      <c r="AB52" s="33"/>
      <c r="AC52" s="33"/>
      <c r="AD52" s="6"/>
      <c r="AE52" s="6"/>
      <c r="AF52" s="36">
        <v>0</v>
      </c>
      <c r="AG52" s="33"/>
      <c r="AH52" s="33"/>
      <c r="AI52" s="33"/>
      <c r="AJ52" s="33"/>
      <c r="AK52" s="6"/>
      <c r="AL52" s="6"/>
      <c r="AM52" s="36">
        <v>0</v>
      </c>
      <c r="AN52" s="33"/>
      <c r="AO52" s="315">
        <f>+K52+R52+Y52+AF52+AM52</f>
        <v>0</v>
      </c>
    </row>
    <row r="53" spans="2:41" x14ac:dyDescent="0.25">
      <c r="B53" s="514" t="s">
        <v>52</v>
      </c>
      <c r="C53" s="515"/>
      <c r="D53" s="5"/>
      <c r="E53" s="5"/>
      <c r="F53" s="5"/>
      <c r="G53" s="5"/>
      <c r="H53" s="5"/>
      <c r="I53" s="6"/>
      <c r="J53" s="6"/>
      <c r="K53" s="102">
        <f>SUM(K54:K62)</f>
        <v>0</v>
      </c>
      <c r="L53" s="33"/>
      <c r="M53" s="82"/>
      <c r="N53" s="33"/>
      <c r="O53" s="33"/>
      <c r="P53" s="6"/>
      <c r="Q53" s="6"/>
      <c r="R53" s="102">
        <f>SUM(R54:R62)</f>
        <v>0</v>
      </c>
      <c r="S53" s="33"/>
      <c r="T53" s="33"/>
      <c r="U53" s="33"/>
      <c r="V53" s="33"/>
      <c r="W53" s="6"/>
      <c r="X53" s="6"/>
      <c r="Y53" s="102">
        <f>SUM(Y54:Y62)</f>
        <v>0</v>
      </c>
      <c r="Z53" s="5"/>
      <c r="AA53" s="33"/>
      <c r="AB53" s="33"/>
      <c r="AC53" s="33"/>
      <c r="AD53" s="6"/>
      <c r="AE53" s="6"/>
      <c r="AF53" s="102">
        <f>SUM(AF54:AF62)</f>
        <v>0</v>
      </c>
      <c r="AG53" s="33"/>
      <c r="AH53" s="33"/>
      <c r="AI53" s="33"/>
      <c r="AJ53" s="33"/>
      <c r="AK53" s="6"/>
      <c r="AL53" s="6"/>
      <c r="AM53" s="102">
        <f>SUM(AM54:AM62)</f>
        <v>0</v>
      </c>
      <c r="AN53" s="33"/>
      <c r="AO53" s="315">
        <f t="shared" si="26"/>
        <v>0</v>
      </c>
    </row>
    <row r="54" spans="2:41" x14ac:dyDescent="0.25">
      <c r="B54" s="319"/>
      <c r="C54" s="101" t="s">
        <v>54</v>
      </c>
      <c r="D54" s="5"/>
      <c r="E54" s="338"/>
      <c r="F54" s="5"/>
      <c r="G54" s="542"/>
      <c r="H54" s="543"/>
      <c r="I54" s="6"/>
      <c r="J54" s="6"/>
      <c r="K54" s="36">
        <v>0</v>
      </c>
      <c r="L54" s="33"/>
      <c r="M54" s="82"/>
      <c r="N54" s="33"/>
      <c r="O54" s="33"/>
      <c r="P54" s="6"/>
      <c r="Q54" s="6"/>
      <c r="R54" s="36">
        <v>0</v>
      </c>
      <c r="S54" s="33"/>
      <c r="T54" s="33"/>
      <c r="U54" s="33"/>
      <c r="V54" s="33"/>
      <c r="W54" s="6"/>
      <c r="X54" s="6"/>
      <c r="Y54" s="36">
        <v>0</v>
      </c>
      <c r="Z54" s="5"/>
      <c r="AA54" s="33"/>
      <c r="AB54" s="33"/>
      <c r="AC54" s="33"/>
      <c r="AD54" s="6"/>
      <c r="AE54" s="6"/>
      <c r="AF54" s="36">
        <v>0</v>
      </c>
      <c r="AG54" s="33"/>
      <c r="AH54" s="33"/>
      <c r="AI54" s="33"/>
      <c r="AJ54" s="33"/>
      <c r="AK54" s="6"/>
      <c r="AL54" s="6"/>
      <c r="AM54" s="36">
        <v>0</v>
      </c>
      <c r="AN54" s="33"/>
      <c r="AO54" s="315">
        <f t="shared" si="26"/>
        <v>0</v>
      </c>
    </row>
    <row r="55" spans="2:41" x14ac:dyDescent="0.25">
      <c r="B55" s="319"/>
      <c r="C55" s="101" t="s">
        <v>55</v>
      </c>
      <c r="D55" s="5"/>
      <c r="E55" s="340"/>
      <c r="F55" s="5"/>
      <c r="G55" s="535"/>
      <c r="H55" s="536"/>
      <c r="I55" s="6"/>
      <c r="J55" s="6"/>
      <c r="K55" s="36">
        <v>0</v>
      </c>
      <c r="L55" s="33"/>
      <c r="M55" s="82"/>
      <c r="N55" s="33"/>
      <c r="O55" s="33"/>
      <c r="P55" s="6"/>
      <c r="Q55" s="6"/>
      <c r="R55" s="36">
        <v>0</v>
      </c>
      <c r="S55" s="33"/>
      <c r="T55" s="33"/>
      <c r="U55" s="33"/>
      <c r="V55" s="33"/>
      <c r="W55" s="6"/>
      <c r="X55" s="6"/>
      <c r="Y55" s="36">
        <v>0</v>
      </c>
      <c r="Z55" s="5"/>
      <c r="AA55" s="33"/>
      <c r="AB55" s="33"/>
      <c r="AC55" s="33"/>
      <c r="AD55" s="6"/>
      <c r="AE55" s="6"/>
      <c r="AF55" s="36">
        <v>0</v>
      </c>
      <c r="AG55" s="33"/>
      <c r="AH55" s="33"/>
      <c r="AI55" s="33"/>
      <c r="AJ55" s="33"/>
      <c r="AK55" s="6"/>
      <c r="AL55" s="6"/>
      <c r="AM55" s="36">
        <v>0</v>
      </c>
      <c r="AN55" s="33"/>
      <c r="AO55" s="315">
        <f t="shared" si="26"/>
        <v>0</v>
      </c>
    </row>
    <row r="56" spans="2:41" x14ac:dyDescent="0.25">
      <c r="B56" s="319"/>
      <c r="C56" s="101" t="s">
        <v>246</v>
      </c>
      <c r="D56" s="5"/>
      <c r="E56" s="340"/>
      <c r="F56" s="5"/>
      <c r="G56" s="535"/>
      <c r="H56" s="536"/>
      <c r="I56" s="6"/>
      <c r="J56" s="6"/>
      <c r="K56" s="36">
        <v>0</v>
      </c>
      <c r="L56" s="33"/>
      <c r="M56" s="82"/>
      <c r="N56" s="33"/>
      <c r="O56" s="33"/>
      <c r="P56" s="6"/>
      <c r="Q56" s="6"/>
      <c r="R56" s="36">
        <v>0</v>
      </c>
      <c r="S56" s="33"/>
      <c r="T56" s="33"/>
      <c r="U56" s="33"/>
      <c r="V56" s="33"/>
      <c r="W56" s="6"/>
      <c r="X56" s="6"/>
      <c r="Y56" s="36">
        <v>0</v>
      </c>
      <c r="Z56" s="5"/>
      <c r="AA56" s="33"/>
      <c r="AB56" s="33"/>
      <c r="AC56" s="33"/>
      <c r="AD56" s="6"/>
      <c r="AE56" s="6"/>
      <c r="AF56" s="36">
        <v>0</v>
      </c>
      <c r="AG56" s="33"/>
      <c r="AH56" s="33"/>
      <c r="AI56" s="33"/>
      <c r="AJ56" s="33"/>
      <c r="AK56" s="6"/>
      <c r="AL56" s="6"/>
      <c r="AM56" s="36">
        <v>0</v>
      </c>
      <c r="AN56" s="33"/>
      <c r="AO56" s="315">
        <f t="shared" si="26"/>
        <v>0</v>
      </c>
    </row>
    <row r="57" spans="2:41" x14ac:dyDescent="0.25">
      <c r="B57" s="319"/>
      <c r="C57" s="101" t="s">
        <v>56</v>
      </c>
      <c r="D57" s="5"/>
      <c r="E57" s="340"/>
      <c r="F57" s="5"/>
      <c r="G57" s="535"/>
      <c r="H57" s="536"/>
      <c r="I57" s="6"/>
      <c r="J57" s="6"/>
      <c r="K57" s="36">
        <v>0</v>
      </c>
      <c r="L57" s="33"/>
      <c r="M57" s="82"/>
      <c r="N57" s="33"/>
      <c r="O57" s="33"/>
      <c r="P57" s="6"/>
      <c r="Q57" s="6"/>
      <c r="R57" s="36">
        <v>0</v>
      </c>
      <c r="S57" s="33"/>
      <c r="T57" s="33"/>
      <c r="U57" s="33"/>
      <c r="V57" s="33"/>
      <c r="W57" s="6"/>
      <c r="X57" s="6"/>
      <c r="Y57" s="36">
        <v>0</v>
      </c>
      <c r="Z57" s="5"/>
      <c r="AA57" s="33"/>
      <c r="AB57" s="33"/>
      <c r="AC57" s="33"/>
      <c r="AD57" s="6"/>
      <c r="AE57" s="6"/>
      <c r="AF57" s="36">
        <v>0</v>
      </c>
      <c r="AG57" s="33"/>
      <c r="AH57" s="33"/>
      <c r="AI57" s="33"/>
      <c r="AJ57" s="33"/>
      <c r="AK57" s="6"/>
      <c r="AL57" s="6"/>
      <c r="AM57" s="36">
        <v>0</v>
      </c>
      <c r="AN57" s="33"/>
      <c r="AO57" s="315">
        <f t="shared" si="26"/>
        <v>0</v>
      </c>
    </row>
    <row r="58" spans="2:41" x14ac:dyDescent="0.25">
      <c r="B58" s="319"/>
      <c r="C58" s="101" t="s">
        <v>57</v>
      </c>
      <c r="D58" s="5"/>
      <c r="E58" s="340"/>
      <c r="F58" s="5"/>
      <c r="G58" s="535"/>
      <c r="H58" s="536"/>
      <c r="I58" s="6"/>
      <c r="J58" s="6"/>
      <c r="K58" s="36">
        <v>0</v>
      </c>
      <c r="L58" s="33"/>
      <c r="M58" s="82"/>
      <c r="N58" s="33"/>
      <c r="O58" s="33"/>
      <c r="P58" s="6"/>
      <c r="Q58" s="6"/>
      <c r="R58" s="36">
        <v>0</v>
      </c>
      <c r="S58" s="33"/>
      <c r="T58" s="33"/>
      <c r="U58" s="33"/>
      <c r="V58" s="33"/>
      <c r="W58" s="6"/>
      <c r="X58" s="6"/>
      <c r="Y58" s="36">
        <v>0</v>
      </c>
      <c r="Z58" s="5"/>
      <c r="AA58" s="33"/>
      <c r="AB58" s="33"/>
      <c r="AC58" s="33"/>
      <c r="AD58" s="6"/>
      <c r="AE58" s="6"/>
      <c r="AF58" s="36">
        <v>0</v>
      </c>
      <c r="AG58" s="33"/>
      <c r="AH58" s="33"/>
      <c r="AI58" s="33"/>
      <c r="AJ58" s="33"/>
      <c r="AK58" s="6"/>
      <c r="AL58" s="6"/>
      <c r="AM58" s="36">
        <v>0</v>
      </c>
      <c r="AN58" s="33"/>
      <c r="AO58" s="315">
        <f t="shared" si="26"/>
        <v>0</v>
      </c>
    </row>
    <row r="59" spans="2:41" x14ac:dyDescent="0.25">
      <c r="B59" s="319"/>
      <c r="C59" s="101" t="s">
        <v>60</v>
      </c>
      <c r="D59" s="5"/>
      <c r="E59" s="340"/>
      <c r="F59" s="5"/>
      <c r="G59" s="535"/>
      <c r="H59" s="536"/>
      <c r="I59" s="6"/>
      <c r="J59" s="6"/>
      <c r="K59" s="36">
        <v>0</v>
      </c>
      <c r="L59" s="33"/>
      <c r="M59" s="82"/>
      <c r="N59" s="33"/>
      <c r="O59" s="33"/>
      <c r="P59" s="6"/>
      <c r="Q59" s="6"/>
      <c r="R59" s="36">
        <v>0</v>
      </c>
      <c r="S59" s="33"/>
      <c r="T59" s="33"/>
      <c r="U59" s="33"/>
      <c r="V59" s="33"/>
      <c r="W59" s="6"/>
      <c r="X59" s="6"/>
      <c r="Y59" s="36">
        <v>0</v>
      </c>
      <c r="Z59" s="5"/>
      <c r="AA59" s="33"/>
      <c r="AB59" s="33"/>
      <c r="AC59" s="33"/>
      <c r="AD59" s="6"/>
      <c r="AE59" s="6"/>
      <c r="AF59" s="36">
        <v>0</v>
      </c>
      <c r="AG59" s="33"/>
      <c r="AH59" s="33"/>
      <c r="AI59" s="33"/>
      <c r="AJ59" s="33"/>
      <c r="AK59" s="6"/>
      <c r="AL59" s="6"/>
      <c r="AM59" s="36">
        <v>0</v>
      </c>
      <c r="AN59" s="33"/>
      <c r="AO59" s="315">
        <f t="shared" si="26"/>
        <v>0</v>
      </c>
    </row>
    <row r="60" spans="2:41" x14ac:dyDescent="0.25">
      <c r="B60" s="319"/>
      <c r="C60" s="101" t="s">
        <v>94</v>
      </c>
      <c r="D60" s="5"/>
      <c r="E60" s="340"/>
      <c r="F60" s="5"/>
      <c r="G60" s="535"/>
      <c r="H60" s="536"/>
      <c r="I60" s="6"/>
      <c r="J60" s="6"/>
      <c r="K60" s="36">
        <v>0</v>
      </c>
      <c r="L60" s="33"/>
      <c r="M60" s="82"/>
      <c r="N60" s="33"/>
      <c r="O60" s="33"/>
      <c r="P60" s="6"/>
      <c r="Q60" s="6"/>
      <c r="R60" s="36">
        <v>0</v>
      </c>
      <c r="S60" s="33"/>
      <c r="T60" s="33"/>
      <c r="U60" s="33"/>
      <c r="V60" s="33"/>
      <c r="W60" s="6"/>
      <c r="X60" s="6"/>
      <c r="Y60" s="36">
        <v>0</v>
      </c>
      <c r="Z60" s="5"/>
      <c r="AA60" s="33"/>
      <c r="AB60" s="33"/>
      <c r="AC60" s="33"/>
      <c r="AD60" s="6"/>
      <c r="AE60" s="6"/>
      <c r="AF60" s="36">
        <v>0</v>
      </c>
      <c r="AG60" s="33"/>
      <c r="AH60" s="33"/>
      <c r="AI60" s="33"/>
      <c r="AJ60" s="33"/>
      <c r="AK60" s="6"/>
      <c r="AL60" s="6"/>
      <c r="AM60" s="36">
        <v>0</v>
      </c>
      <c r="AN60" s="33"/>
      <c r="AO60" s="315">
        <f t="shared" si="26"/>
        <v>0</v>
      </c>
    </row>
    <row r="61" spans="2:41" x14ac:dyDescent="0.25">
      <c r="B61" s="319"/>
      <c r="C61" s="141" t="s">
        <v>95</v>
      </c>
      <c r="D61" s="5"/>
      <c r="E61" s="340"/>
      <c r="F61" s="5"/>
      <c r="G61" s="535"/>
      <c r="H61" s="536"/>
      <c r="I61" s="6"/>
      <c r="J61" s="6"/>
      <c r="K61" s="36">
        <v>0</v>
      </c>
      <c r="L61" s="33"/>
      <c r="M61" s="82"/>
      <c r="N61" s="33"/>
      <c r="O61" s="33"/>
      <c r="P61" s="6"/>
      <c r="Q61" s="6"/>
      <c r="R61" s="36">
        <v>0</v>
      </c>
      <c r="S61" s="33"/>
      <c r="T61" s="33"/>
      <c r="U61" s="33"/>
      <c r="V61" s="33"/>
      <c r="W61" s="6"/>
      <c r="X61" s="6"/>
      <c r="Y61" s="36">
        <v>0</v>
      </c>
      <c r="Z61" s="5"/>
      <c r="AA61" s="33"/>
      <c r="AB61" s="33"/>
      <c r="AC61" s="33"/>
      <c r="AD61" s="6"/>
      <c r="AE61" s="6"/>
      <c r="AF61" s="36">
        <v>0</v>
      </c>
      <c r="AG61" s="33"/>
      <c r="AH61" s="33"/>
      <c r="AI61" s="33"/>
      <c r="AJ61" s="33"/>
      <c r="AK61" s="6"/>
      <c r="AL61" s="6"/>
      <c r="AM61" s="36">
        <v>0</v>
      </c>
      <c r="AN61" s="33"/>
      <c r="AO61" s="315">
        <f t="shared" si="26"/>
        <v>0</v>
      </c>
    </row>
    <row r="62" spans="2:41" x14ac:dyDescent="0.25">
      <c r="B62" s="319"/>
      <c r="C62" s="101" t="s">
        <v>96</v>
      </c>
      <c r="D62" s="5"/>
      <c r="E62" s="339"/>
      <c r="F62" s="5"/>
      <c r="G62" s="537"/>
      <c r="H62" s="538"/>
      <c r="I62" s="6"/>
      <c r="J62" s="6"/>
      <c r="K62" s="36">
        <v>0</v>
      </c>
      <c r="L62" s="33"/>
      <c r="M62" s="82"/>
      <c r="N62" s="33"/>
      <c r="O62" s="33"/>
      <c r="P62" s="6"/>
      <c r="Q62" s="6"/>
      <c r="R62" s="36">
        <v>0</v>
      </c>
      <c r="S62" s="33"/>
      <c r="T62" s="33"/>
      <c r="U62" s="33"/>
      <c r="V62" s="33"/>
      <c r="W62" s="6"/>
      <c r="X62" s="6"/>
      <c r="Y62" s="36">
        <v>0</v>
      </c>
      <c r="Z62" s="5"/>
      <c r="AA62" s="33"/>
      <c r="AB62" s="33"/>
      <c r="AC62" s="33"/>
      <c r="AD62" s="6"/>
      <c r="AE62" s="6"/>
      <c r="AF62" s="36">
        <v>0</v>
      </c>
      <c r="AG62" s="33"/>
      <c r="AH62" s="33"/>
      <c r="AI62" s="33"/>
      <c r="AJ62" s="33"/>
      <c r="AK62" s="6"/>
      <c r="AL62" s="6"/>
      <c r="AM62" s="36">
        <v>0</v>
      </c>
      <c r="AN62" s="33"/>
      <c r="AO62" s="315">
        <f t="shared" si="26"/>
        <v>0</v>
      </c>
    </row>
    <row r="63" spans="2:41" x14ac:dyDescent="0.25">
      <c r="B63" s="514" t="s">
        <v>61</v>
      </c>
      <c r="C63" s="515"/>
      <c r="D63" s="5"/>
      <c r="E63" s="5"/>
      <c r="F63" s="5"/>
      <c r="G63" s="5"/>
      <c r="H63" s="5"/>
      <c r="I63" s="6"/>
      <c r="J63" s="6"/>
      <c r="K63" s="102">
        <f>SUM(K64:K68)</f>
        <v>0</v>
      </c>
      <c r="L63" s="33"/>
      <c r="M63" s="82"/>
      <c r="N63" s="33"/>
      <c r="O63" s="33"/>
      <c r="P63" s="6"/>
      <c r="Q63" s="6"/>
      <c r="R63" s="102">
        <f>SUM(R64:R68)</f>
        <v>0</v>
      </c>
      <c r="S63" s="33"/>
      <c r="T63" s="33"/>
      <c r="U63" s="33"/>
      <c r="V63" s="33"/>
      <c r="W63" s="6"/>
      <c r="X63" s="6"/>
      <c r="Y63" s="102">
        <f>SUM(Y64:Y68)</f>
        <v>0</v>
      </c>
      <c r="Z63" s="5"/>
      <c r="AA63" s="33"/>
      <c r="AB63" s="33"/>
      <c r="AC63" s="33"/>
      <c r="AD63" s="6"/>
      <c r="AE63" s="6"/>
      <c r="AF63" s="102">
        <f>SUM(AF64:AF68)</f>
        <v>0</v>
      </c>
      <c r="AG63" s="33"/>
      <c r="AH63" s="33"/>
      <c r="AI63" s="33"/>
      <c r="AJ63" s="33"/>
      <c r="AK63" s="6"/>
      <c r="AL63" s="6"/>
      <c r="AM63" s="102">
        <f>SUM(AM64:AM68)</f>
        <v>0</v>
      </c>
      <c r="AN63" s="33"/>
      <c r="AO63" s="315">
        <f t="shared" si="26"/>
        <v>0</v>
      </c>
    </row>
    <row r="64" spans="2:41" x14ac:dyDescent="0.25">
      <c r="B64" s="319"/>
      <c r="C64" s="141" t="s">
        <v>93</v>
      </c>
      <c r="D64" s="5"/>
      <c r="E64" s="338"/>
      <c r="F64" s="5"/>
      <c r="G64" s="542"/>
      <c r="H64" s="543"/>
      <c r="I64" s="6"/>
      <c r="J64" s="6"/>
      <c r="K64" s="36">
        <v>0</v>
      </c>
      <c r="L64" s="33"/>
      <c r="M64" s="82"/>
      <c r="N64" s="33"/>
      <c r="O64" s="33"/>
      <c r="P64" s="6"/>
      <c r="Q64" s="6"/>
      <c r="R64" s="36">
        <v>0</v>
      </c>
      <c r="S64" s="33"/>
      <c r="T64" s="33"/>
      <c r="U64" s="33"/>
      <c r="V64" s="33"/>
      <c r="W64" s="6"/>
      <c r="X64" s="6"/>
      <c r="Y64" s="36">
        <v>0</v>
      </c>
      <c r="Z64" s="5"/>
      <c r="AA64" s="33"/>
      <c r="AB64" s="33"/>
      <c r="AC64" s="33"/>
      <c r="AD64" s="6"/>
      <c r="AE64" s="6"/>
      <c r="AF64" s="36">
        <v>0</v>
      </c>
      <c r="AG64" s="33"/>
      <c r="AH64" s="33"/>
      <c r="AI64" s="33"/>
      <c r="AJ64" s="33"/>
      <c r="AK64" s="6"/>
      <c r="AL64" s="6"/>
      <c r="AM64" s="36">
        <v>0</v>
      </c>
      <c r="AN64" s="33"/>
      <c r="AO64" s="315">
        <f t="shared" si="26"/>
        <v>0</v>
      </c>
    </row>
    <row r="65" spans="2:41" x14ac:dyDescent="0.25">
      <c r="B65" s="319"/>
      <c r="C65" s="101" t="s">
        <v>62</v>
      </c>
      <c r="D65" s="5"/>
      <c r="E65" s="340"/>
      <c r="F65" s="5"/>
      <c r="G65" s="535"/>
      <c r="H65" s="536"/>
      <c r="I65" s="6"/>
      <c r="J65" s="6"/>
      <c r="K65" s="36">
        <v>0</v>
      </c>
      <c r="L65" s="33"/>
      <c r="M65" s="82"/>
      <c r="N65" s="33"/>
      <c r="O65" s="33"/>
      <c r="P65" s="6"/>
      <c r="Q65" s="6"/>
      <c r="R65" s="36">
        <v>0</v>
      </c>
      <c r="S65" s="33"/>
      <c r="T65" s="33"/>
      <c r="U65" s="33"/>
      <c r="V65" s="33"/>
      <c r="W65" s="6"/>
      <c r="X65" s="6"/>
      <c r="Y65" s="36">
        <v>0</v>
      </c>
      <c r="Z65" s="5"/>
      <c r="AA65" s="33"/>
      <c r="AB65" s="33"/>
      <c r="AC65" s="33"/>
      <c r="AD65" s="6"/>
      <c r="AE65" s="6"/>
      <c r="AF65" s="36">
        <v>0</v>
      </c>
      <c r="AG65" s="33"/>
      <c r="AH65" s="33"/>
      <c r="AI65" s="33"/>
      <c r="AJ65" s="33"/>
      <c r="AK65" s="6"/>
      <c r="AL65" s="6"/>
      <c r="AM65" s="36">
        <v>0</v>
      </c>
      <c r="AN65" s="33"/>
      <c r="AO65" s="315">
        <f t="shared" si="26"/>
        <v>0</v>
      </c>
    </row>
    <row r="66" spans="2:41" x14ac:dyDescent="0.25">
      <c r="B66" s="319"/>
      <c r="C66" s="101" t="s">
        <v>91</v>
      </c>
      <c r="D66" s="5"/>
      <c r="E66" s="340"/>
      <c r="F66" s="5"/>
      <c r="G66" s="535"/>
      <c r="H66" s="536"/>
      <c r="I66" s="6"/>
      <c r="J66" s="6"/>
      <c r="K66" s="36">
        <v>0</v>
      </c>
      <c r="L66" s="33"/>
      <c r="M66" s="82"/>
      <c r="N66" s="33"/>
      <c r="O66" s="33"/>
      <c r="P66" s="6"/>
      <c r="Q66" s="6"/>
      <c r="R66" s="36">
        <v>0</v>
      </c>
      <c r="S66" s="33"/>
      <c r="T66" s="33"/>
      <c r="U66" s="33"/>
      <c r="V66" s="33"/>
      <c r="W66" s="6"/>
      <c r="X66" s="6"/>
      <c r="Y66" s="36">
        <v>0</v>
      </c>
      <c r="Z66" s="5"/>
      <c r="AA66" s="33"/>
      <c r="AB66" s="33"/>
      <c r="AC66" s="33"/>
      <c r="AD66" s="6"/>
      <c r="AE66" s="6"/>
      <c r="AF66" s="36">
        <v>0</v>
      </c>
      <c r="AG66" s="33"/>
      <c r="AH66" s="33"/>
      <c r="AI66" s="33"/>
      <c r="AJ66" s="33"/>
      <c r="AK66" s="6"/>
      <c r="AL66" s="6"/>
      <c r="AM66" s="36">
        <v>0</v>
      </c>
      <c r="AN66" s="33"/>
      <c r="AO66" s="315">
        <f t="shared" si="26"/>
        <v>0</v>
      </c>
    </row>
    <row r="67" spans="2:41" x14ac:dyDescent="0.25">
      <c r="B67" s="319"/>
      <c r="C67" s="101" t="s">
        <v>63</v>
      </c>
      <c r="D67" s="5"/>
      <c r="E67" s="340"/>
      <c r="F67" s="5"/>
      <c r="G67" s="535"/>
      <c r="H67" s="536"/>
      <c r="I67" s="6"/>
      <c r="J67" s="6"/>
      <c r="K67" s="36">
        <v>0</v>
      </c>
      <c r="L67" s="33"/>
      <c r="M67" s="82"/>
      <c r="N67" s="33"/>
      <c r="O67" s="33"/>
      <c r="P67" s="6"/>
      <c r="Q67" s="6"/>
      <c r="R67" s="36">
        <v>0</v>
      </c>
      <c r="S67" s="33"/>
      <c r="T67" s="33"/>
      <c r="U67" s="33"/>
      <c r="V67" s="33"/>
      <c r="W67" s="6"/>
      <c r="X67" s="6"/>
      <c r="Y67" s="36">
        <v>0</v>
      </c>
      <c r="Z67" s="5"/>
      <c r="AA67" s="33"/>
      <c r="AB67" s="33"/>
      <c r="AC67" s="33"/>
      <c r="AD67" s="6"/>
      <c r="AE67" s="6"/>
      <c r="AF67" s="36">
        <v>0</v>
      </c>
      <c r="AG67" s="33"/>
      <c r="AH67" s="33"/>
      <c r="AI67" s="33"/>
      <c r="AJ67" s="33"/>
      <c r="AK67" s="6"/>
      <c r="AL67" s="6"/>
      <c r="AM67" s="36">
        <v>0</v>
      </c>
      <c r="AN67" s="33"/>
      <c r="AO67" s="315">
        <f t="shared" si="26"/>
        <v>0</v>
      </c>
    </row>
    <row r="68" spans="2:41" x14ac:dyDescent="0.25">
      <c r="B68" s="319"/>
      <c r="C68" s="101" t="s">
        <v>64</v>
      </c>
      <c r="D68" s="5"/>
      <c r="E68" s="339"/>
      <c r="F68" s="5"/>
      <c r="G68" s="537"/>
      <c r="H68" s="538"/>
      <c r="I68" s="6"/>
      <c r="J68" s="6"/>
      <c r="K68" s="36">
        <v>0</v>
      </c>
      <c r="L68" s="33"/>
      <c r="M68" s="82"/>
      <c r="N68" s="33"/>
      <c r="O68" s="33"/>
      <c r="P68" s="6"/>
      <c r="Q68" s="6"/>
      <c r="R68" s="36">
        <v>0</v>
      </c>
      <c r="S68" s="33"/>
      <c r="T68" s="33"/>
      <c r="U68" s="33"/>
      <c r="V68" s="33"/>
      <c r="W68" s="6"/>
      <c r="X68" s="6"/>
      <c r="Y68" s="36">
        <v>0</v>
      </c>
      <c r="Z68" s="5"/>
      <c r="AA68" s="33"/>
      <c r="AB68" s="33"/>
      <c r="AC68" s="33"/>
      <c r="AD68" s="6"/>
      <c r="AE68" s="6"/>
      <c r="AF68" s="36">
        <v>0</v>
      </c>
      <c r="AG68" s="33"/>
      <c r="AH68" s="33"/>
      <c r="AI68" s="33"/>
      <c r="AJ68" s="33"/>
      <c r="AK68" s="6"/>
      <c r="AL68" s="6"/>
      <c r="AM68" s="36">
        <v>0</v>
      </c>
      <c r="AN68" s="33"/>
      <c r="AO68" s="315">
        <f t="shared" si="26"/>
        <v>0</v>
      </c>
    </row>
    <row r="69" spans="2:41" x14ac:dyDescent="0.25">
      <c r="B69" s="514" t="s">
        <v>92</v>
      </c>
      <c r="C69" s="515"/>
      <c r="D69" s="5"/>
      <c r="E69" s="5"/>
      <c r="F69" s="5"/>
      <c r="G69" s="5"/>
      <c r="H69" s="5"/>
      <c r="I69" s="6"/>
      <c r="J69" s="6"/>
      <c r="K69" s="102">
        <f>K70</f>
        <v>0</v>
      </c>
      <c r="L69" s="33"/>
      <c r="M69" s="82"/>
      <c r="N69" s="33"/>
      <c r="O69" s="33"/>
      <c r="P69" s="6"/>
      <c r="Q69" s="6"/>
      <c r="R69" s="102">
        <f>R70</f>
        <v>0</v>
      </c>
      <c r="S69" s="33"/>
      <c r="T69" s="33"/>
      <c r="U69" s="33"/>
      <c r="V69" s="33"/>
      <c r="W69" s="6"/>
      <c r="X69" s="6"/>
      <c r="Y69" s="102">
        <f>Y70</f>
        <v>0</v>
      </c>
      <c r="Z69" s="5"/>
      <c r="AA69" s="33"/>
      <c r="AB69" s="33"/>
      <c r="AC69" s="33"/>
      <c r="AD69" s="6"/>
      <c r="AE69" s="6"/>
      <c r="AF69" s="102">
        <f>AF70</f>
        <v>0</v>
      </c>
      <c r="AG69" s="33"/>
      <c r="AH69" s="33"/>
      <c r="AI69" s="33"/>
      <c r="AJ69" s="33"/>
      <c r="AK69" s="6"/>
      <c r="AL69" s="6"/>
      <c r="AM69" s="102">
        <f>AM70</f>
        <v>0</v>
      </c>
      <c r="AN69" s="33"/>
      <c r="AO69" s="315">
        <f t="shared" si="26"/>
        <v>0</v>
      </c>
    </row>
    <row r="70" spans="2:41" x14ac:dyDescent="0.25">
      <c r="B70" s="319"/>
      <c r="C70" s="101" t="s">
        <v>92</v>
      </c>
      <c r="D70" s="5"/>
      <c r="E70" s="338"/>
      <c r="F70" s="5"/>
      <c r="G70" s="542"/>
      <c r="H70" s="543"/>
      <c r="I70" s="6"/>
      <c r="J70" s="6"/>
      <c r="K70" s="36">
        <v>0</v>
      </c>
      <c r="L70" s="33"/>
      <c r="M70" s="82"/>
      <c r="N70" s="33"/>
      <c r="O70" s="33"/>
      <c r="P70" s="6"/>
      <c r="Q70" s="6"/>
      <c r="R70" s="36">
        <v>0</v>
      </c>
      <c r="S70" s="33"/>
      <c r="T70" s="33"/>
      <c r="U70" s="33"/>
      <c r="V70" s="33"/>
      <c r="W70" s="6"/>
      <c r="X70" s="6"/>
      <c r="Y70" s="36">
        <v>0</v>
      </c>
      <c r="Z70" s="5"/>
      <c r="AA70" s="33"/>
      <c r="AB70" s="33"/>
      <c r="AC70" s="33"/>
      <c r="AD70" s="6"/>
      <c r="AE70" s="6"/>
      <c r="AF70" s="36">
        <v>0</v>
      </c>
      <c r="AG70" s="33"/>
      <c r="AH70" s="33"/>
      <c r="AI70" s="33"/>
      <c r="AJ70" s="33"/>
      <c r="AK70" s="6"/>
      <c r="AL70" s="6"/>
      <c r="AM70" s="36">
        <v>0</v>
      </c>
      <c r="AN70" s="33"/>
      <c r="AO70" s="315">
        <f t="shared" si="26"/>
        <v>0</v>
      </c>
    </row>
    <row r="71" spans="2:41" x14ac:dyDescent="0.25">
      <c r="B71" s="514" t="s">
        <v>65</v>
      </c>
      <c r="C71" s="515"/>
      <c r="D71" s="5"/>
      <c r="E71" s="340"/>
      <c r="F71" s="5"/>
      <c r="G71" s="535"/>
      <c r="H71" s="536"/>
      <c r="I71" s="6"/>
      <c r="J71" s="6"/>
      <c r="K71" s="105">
        <v>0</v>
      </c>
      <c r="L71" s="33"/>
      <c r="M71" s="82"/>
      <c r="N71" s="33"/>
      <c r="O71" s="33"/>
      <c r="P71" s="6"/>
      <c r="Q71" s="6"/>
      <c r="R71" s="105">
        <v>0</v>
      </c>
      <c r="S71" s="33"/>
      <c r="T71" s="33"/>
      <c r="U71" s="33"/>
      <c r="V71" s="33"/>
      <c r="W71" s="6"/>
      <c r="X71" s="6"/>
      <c r="Y71" s="105">
        <v>0</v>
      </c>
      <c r="Z71" s="5"/>
      <c r="AA71" s="33"/>
      <c r="AB71" s="33"/>
      <c r="AC71" s="33"/>
      <c r="AD71" s="6"/>
      <c r="AE71" s="6"/>
      <c r="AF71" s="105">
        <v>0</v>
      </c>
      <c r="AG71" s="33"/>
      <c r="AH71" s="33"/>
      <c r="AI71" s="33"/>
      <c r="AJ71" s="33"/>
      <c r="AK71" s="6"/>
      <c r="AL71" s="6"/>
      <c r="AM71" s="105">
        <v>0</v>
      </c>
      <c r="AN71" s="33"/>
      <c r="AO71" s="315">
        <f t="shared" si="26"/>
        <v>0</v>
      </c>
    </row>
    <row r="72" spans="2:41" x14ac:dyDescent="0.25">
      <c r="B72" s="514" t="s">
        <v>58</v>
      </c>
      <c r="C72" s="515"/>
      <c r="D72" s="5"/>
      <c r="E72" s="340"/>
      <c r="F72" s="5"/>
      <c r="G72" s="535"/>
      <c r="H72" s="536"/>
      <c r="I72" s="6"/>
      <c r="J72" s="6"/>
      <c r="K72" s="105">
        <v>0</v>
      </c>
      <c r="L72" s="33"/>
      <c r="M72" s="531" t="s">
        <v>59</v>
      </c>
      <c r="N72" s="532"/>
      <c r="O72" s="532"/>
      <c r="P72" s="103">
        <v>0.1</v>
      </c>
      <c r="Q72" s="104">
        <f>1+P72</f>
        <v>1.1000000000000001</v>
      </c>
      <c r="R72" s="105">
        <f>ROUND((K72*Q72),0)</f>
        <v>0</v>
      </c>
      <c r="S72" s="33"/>
      <c r="T72" s="33"/>
      <c r="U72" s="33"/>
      <c r="V72" s="33"/>
      <c r="W72" s="6"/>
      <c r="X72" s="104">
        <f>(1*P72)</f>
        <v>0.1</v>
      </c>
      <c r="Y72" s="105">
        <f>ROUND(((K72*Q72)*Q72),0)</f>
        <v>0</v>
      </c>
      <c r="Z72" s="5"/>
      <c r="AA72" s="33"/>
      <c r="AB72" s="33"/>
      <c r="AC72" s="33"/>
      <c r="AD72" s="6"/>
      <c r="AE72" s="6"/>
      <c r="AF72" s="105">
        <f>ROUND((((K72*Q72)*Q72)*Q72),0)</f>
        <v>0</v>
      </c>
      <c r="AG72" s="33"/>
      <c r="AH72" s="33"/>
      <c r="AI72" s="33"/>
      <c r="AJ72" s="33"/>
      <c r="AK72" s="6"/>
      <c r="AL72" s="6"/>
      <c r="AM72" s="105">
        <f>ROUND(((((K72*Q72)*Q72)*Q72)*Q72),0)</f>
        <v>0</v>
      </c>
      <c r="AN72" s="33"/>
      <c r="AO72" s="315">
        <f t="shared" si="26"/>
        <v>0</v>
      </c>
    </row>
    <row r="73" spans="2:41" x14ac:dyDescent="0.25">
      <c r="B73" s="574" t="s">
        <v>124</v>
      </c>
      <c r="C73" s="575"/>
      <c r="D73" s="5"/>
      <c r="E73" s="339" t="s">
        <v>99</v>
      </c>
      <c r="F73" s="5"/>
      <c r="G73" s="537" t="s">
        <v>122</v>
      </c>
      <c r="H73" s="538"/>
      <c r="I73" s="6"/>
      <c r="J73" s="6"/>
      <c r="K73" s="105">
        <v>0</v>
      </c>
      <c r="L73" s="33"/>
      <c r="M73" s="82"/>
      <c r="N73" s="33"/>
      <c r="O73" s="33"/>
      <c r="P73" s="6"/>
      <c r="Q73" s="104"/>
      <c r="R73" s="105">
        <v>0</v>
      </c>
      <c r="S73" s="33"/>
      <c r="T73" s="33"/>
      <c r="U73" s="33"/>
      <c r="V73" s="33"/>
      <c r="W73" s="6"/>
      <c r="X73" s="104"/>
      <c r="Y73" s="105">
        <v>0</v>
      </c>
      <c r="Z73" s="5"/>
      <c r="AA73" s="33"/>
      <c r="AB73" s="33"/>
      <c r="AC73" s="33"/>
      <c r="AD73" s="6"/>
      <c r="AE73" s="6"/>
      <c r="AF73" s="105">
        <v>0</v>
      </c>
      <c r="AG73" s="33"/>
      <c r="AH73" s="33"/>
      <c r="AI73" s="33"/>
      <c r="AJ73" s="33"/>
      <c r="AK73" s="6"/>
      <c r="AL73" s="6"/>
      <c r="AM73" s="105">
        <v>0</v>
      </c>
      <c r="AN73" s="33"/>
      <c r="AO73" s="315">
        <f t="shared" si="26"/>
        <v>0</v>
      </c>
    </row>
    <row r="74" spans="2:41" x14ac:dyDescent="0.25">
      <c r="B74" s="514" t="s">
        <v>107</v>
      </c>
      <c r="C74" s="515"/>
      <c r="D74" s="5"/>
      <c r="E74" s="5"/>
      <c r="F74" s="5"/>
      <c r="G74" s="5"/>
      <c r="H74" s="5"/>
      <c r="I74" s="6"/>
      <c r="J74" s="6"/>
      <c r="K74" s="102">
        <f>SUM(K75:K99)</f>
        <v>0</v>
      </c>
      <c r="L74" s="33"/>
      <c r="M74" s="82"/>
      <c r="N74" s="33"/>
      <c r="O74" s="33"/>
      <c r="P74" s="6"/>
      <c r="Q74" s="6"/>
      <c r="R74" s="102">
        <f>SUM(R75:R99)</f>
        <v>0</v>
      </c>
      <c r="S74" s="33"/>
      <c r="T74" s="33"/>
      <c r="U74" s="33"/>
      <c r="V74" s="33"/>
      <c r="W74" s="6"/>
      <c r="X74" s="6"/>
      <c r="Y74" s="102">
        <f>SUM(Y75:Y99)</f>
        <v>0</v>
      </c>
      <c r="Z74" s="5"/>
      <c r="AA74" s="33"/>
      <c r="AB74" s="33"/>
      <c r="AC74" s="33"/>
      <c r="AD74" s="6"/>
      <c r="AE74" s="6"/>
      <c r="AF74" s="102">
        <f>SUM(AF75:AF99)</f>
        <v>0</v>
      </c>
      <c r="AG74" s="33"/>
      <c r="AH74" s="33"/>
      <c r="AI74" s="33"/>
      <c r="AJ74" s="33"/>
      <c r="AK74" s="6"/>
      <c r="AL74" s="6"/>
      <c r="AM74" s="102">
        <f>SUM(AM75:AM99)</f>
        <v>0</v>
      </c>
      <c r="AN74" s="33"/>
      <c r="AO74" s="315">
        <f t="shared" si="26"/>
        <v>0</v>
      </c>
    </row>
    <row r="75" spans="2:41" x14ac:dyDescent="0.25">
      <c r="B75" s="319"/>
      <c r="C75" s="106" t="s">
        <v>102</v>
      </c>
      <c r="D75" s="5"/>
      <c r="E75" s="338" t="s">
        <v>99</v>
      </c>
      <c r="F75" s="5"/>
      <c r="G75" s="542" t="s">
        <v>119</v>
      </c>
      <c r="H75" s="543"/>
      <c r="I75" s="6"/>
      <c r="J75" s="31">
        <f>IF((K75&gt;25000),K75-25000,0)</f>
        <v>0</v>
      </c>
      <c r="K75" s="36">
        <v>0</v>
      </c>
      <c r="L75" s="33"/>
      <c r="M75" s="82"/>
      <c r="N75" s="33"/>
      <c r="O75" s="33"/>
      <c r="P75" s="6"/>
      <c r="Q75" s="31">
        <f>IF(((K75+R75)&gt;25000),((K75+R75)-25000-J75),0)</f>
        <v>0</v>
      </c>
      <c r="R75" s="36">
        <v>0</v>
      </c>
      <c r="S75" s="33"/>
      <c r="T75" s="33"/>
      <c r="U75" s="33"/>
      <c r="V75" s="33"/>
      <c r="W75" s="6"/>
      <c r="X75" s="31">
        <f>IF(((K75+R75+Y75)&gt;25000),((K75+R75+Y75)-25000-J75-Q75),0)</f>
        <v>0</v>
      </c>
      <c r="Y75" s="36">
        <v>0</v>
      </c>
      <c r="Z75" s="5"/>
      <c r="AA75" s="33"/>
      <c r="AB75" s="33"/>
      <c r="AC75" s="33"/>
      <c r="AD75" s="6"/>
      <c r="AE75" s="31">
        <f>IF(((K75+R75+Y75+AF75)&gt;25000),((K75+R75+Y75+AF75)-25000-J75-Q75-X75),0)</f>
        <v>0</v>
      </c>
      <c r="AF75" s="36">
        <v>0</v>
      </c>
      <c r="AG75" s="33"/>
      <c r="AH75" s="33"/>
      <c r="AI75" s="33"/>
      <c r="AJ75" s="33"/>
      <c r="AK75" s="6"/>
      <c r="AL75" s="31">
        <f>IF((K75+R75+Y75+AF75+AM75&gt;25000),((K75+R75+Y75+AF75+AM75)-25000-J75-Q75-X75-AE75),0)</f>
        <v>0</v>
      </c>
      <c r="AM75" s="36">
        <v>0</v>
      </c>
      <c r="AN75" s="33"/>
      <c r="AO75" s="315">
        <f t="shared" ref="AO75:AO100" si="27">K75+R75+Y75+AF75+AM75</f>
        <v>0</v>
      </c>
    </row>
    <row r="76" spans="2:41" x14ac:dyDescent="0.25">
      <c r="B76" s="319"/>
      <c r="C76" s="106" t="s">
        <v>103</v>
      </c>
      <c r="D76" s="5"/>
      <c r="E76" s="340"/>
      <c r="F76" s="5"/>
      <c r="G76" s="535"/>
      <c r="H76" s="536"/>
      <c r="I76" s="6"/>
      <c r="J76" s="31">
        <f>IF((K76&gt;25000),K76-25000,0)</f>
        <v>0</v>
      </c>
      <c r="K76" s="36">
        <v>0</v>
      </c>
      <c r="L76" s="33"/>
      <c r="M76" s="82"/>
      <c r="N76" s="33"/>
      <c r="O76" s="33"/>
      <c r="P76" s="6"/>
      <c r="Q76" s="31">
        <f>IF(((K76+R76)&gt;25000),((K76+R76)-25000-J76),0)</f>
        <v>0</v>
      </c>
      <c r="R76" s="36">
        <v>0</v>
      </c>
      <c r="S76" s="33"/>
      <c r="T76" s="33"/>
      <c r="U76" s="33"/>
      <c r="V76" s="33"/>
      <c r="W76" s="6"/>
      <c r="X76" s="31">
        <f>IF(((K76+R76+Y76)&gt;25000),((K76+R76+Y76)-25000-J76-Q76),0)</f>
        <v>0</v>
      </c>
      <c r="Y76" s="36">
        <v>0</v>
      </c>
      <c r="Z76" s="5"/>
      <c r="AA76" s="33"/>
      <c r="AB76" s="33"/>
      <c r="AC76" s="33"/>
      <c r="AD76" s="6"/>
      <c r="AE76" s="31">
        <f>IF(((K76+R76+Y76+AF76)&gt;25000),((K76+R76+Y76+AF76)-25000-J76-Q76-X76),0)</f>
        <v>0</v>
      </c>
      <c r="AF76" s="36">
        <v>0</v>
      </c>
      <c r="AG76" s="33"/>
      <c r="AH76" s="33"/>
      <c r="AI76" s="33"/>
      <c r="AJ76" s="33"/>
      <c r="AK76" s="6"/>
      <c r="AL76" s="31">
        <f>IF((K76+R76+Y76+AF76+AM76&gt;25000),((K76+R76+Y76+AF76+AM76)-25000-J76-Q76-X76-AE76),0)</f>
        <v>0</v>
      </c>
      <c r="AM76" s="36">
        <v>0</v>
      </c>
      <c r="AN76" s="33"/>
      <c r="AO76" s="315">
        <f t="shared" si="27"/>
        <v>0</v>
      </c>
    </row>
    <row r="77" spans="2:41" x14ac:dyDescent="0.25">
      <c r="B77" s="319"/>
      <c r="C77" s="106" t="s">
        <v>104</v>
      </c>
      <c r="D77" s="5"/>
      <c r="E77" s="340"/>
      <c r="F77" s="5"/>
      <c r="G77" s="535"/>
      <c r="H77" s="536"/>
      <c r="I77" s="6"/>
      <c r="J77" s="31">
        <f>IF((K77&gt;25000),K77-25000,0)</f>
        <v>0</v>
      </c>
      <c r="K77" s="36">
        <v>0</v>
      </c>
      <c r="L77" s="33"/>
      <c r="M77" s="82"/>
      <c r="N77" s="33"/>
      <c r="O77" s="33"/>
      <c r="P77" s="6"/>
      <c r="Q77" s="31">
        <f>IF(((K77+R77)&gt;25000),((K77+R77)-25000-J77),0)</f>
        <v>0</v>
      </c>
      <c r="R77" s="36">
        <v>0</v>
      </c>
      <c r="S77" s="33"/>
      <c r="T77" s="33"/>
      <c r="U77" s="33"/>
      <c r="V77" s="33"/>
      <c r="W77" s="6"/>
      <c r="X77" s="31">
        <f>IF(((K77+R77+Y77)&gt;25000),((K77+R77+Y77)-25000-J77-Q77),0)</f>
        <v>0</v>
      </c>
      <c r="Y77" s="36">
        <v>0</v>
      </c>
      <c r="Z77" s="5"/>
      <c r="AA77" s="33"/>
      <c r="AB77" s="33"/>
      <c r="AC77" s="33"/>
      <c r="AD77" s="6"/>
      <c r="AE77" s="31">
        <f>IF(((K77+R77+Y77+AF77)&gt;25000),((K77+R77+Y77+AF77)-25000-J77-Q77-X77),0)</f>
        <v>0</v>
      </c>
      <c r="AF77" s="36">
        <v>0</v>
      </c>
      <c r="AG77" s="33"/>
      <c r="AH77" s="33"/>
      <c r="AI77" s="33"/>
      <c r="AJ77" s="33"/>
      <c r="AK77" s="6"/>
      <c r="AL77" s="31">
        <f>IF((K77+R77+Y77+AF77+AM77&gt;25000),((K77+R77+Y77+AF77+AM77)-25000-J77-Q77-X77-AE77),0)</f>
        <v>0</v>
      </c>
      <c r="AM77" s="36">
        <v>0</v>
      </c>
      <c r="AN77" s="33"/>
      <c r="AO77" s="315">
        <f t="shared" si="27"/>
        <v>0</v>
      </c>
    </row>
    <row r="78" spans="2:41" x14ac:dyDescent="0.25">
      <c r="B78" s="319"/>
      <c r="C78" s="106" t="s">
        <v>105</v>
      </c>
      <c r="D78" s="5"/>
      <c r="E78" s="340"/>
      <c r="F78" s="5"/>
      <c r="G78" s="535"/>
      <c r="H78" s="536"/>
      <c r="I78" s="6"/>
      <c r="J78" s="31">
        <f>IF((K78&gt;25000),K78-25000,0)</f>
        <v>0</v>
      </c>
      <c r="K78" s="36">
        <v>0</v>
      </c>
      <c r="L78" s="33"/>
      <c r="M78" s="82"/>
      <c r="N78" s="33"/>
      <c r="O78" s="33"/>
      <c r="P78" s="6"/>
      <c r="Q78" s="31">
        <f>IF(((K78+R78)&gt;25000),((K78+R78)-25000-J78),0)</f>
        <v>0</v>
      </c>
      <c r="R78" s="36">
        <v>0</v>
      </c>
      <c r="S78" s="33"/>
      <c r="T78" s="33"/>
      <c r="U78" s="33"/>
      <c r="V78" s="33"/>
      <c r="W78" s="6"/>
      <c r="X78" s="31">
        <f>IF(((K78+R78+Y78)&gt;25000),((K78+R78+Y78)-25000-J78-Q78),0)</f>
        <v>0</v>
      </c>
      <c r="Y78" s="36">
        <v>0</v>
      </c>
      <c r="Z78" s="5"/>
      <c r="AA78" s="33"/>
      <c r="AB78" s="33"/>
      <c r="AC78" s="33"/>
      <c r="AD78" s="6"/>
      <c r="AE78" s="31">
        <f>IF(((K78+R78+Y78+AF78)&gt;25000),((K78+R78+Y78+AF78)-25000-J78-Q78-X78),0)</f>
        <v>0</v>
      </c>
      <c r="AF78" s="36">
        <v>0</v>
      </c>
      <c r="AG78" s="33"/>
      <c r="AH78" s="33"/>
      <c r="AI78" s="33"/>
      <c r="AJ78" s="33"/>
      <c r="AK78" s="6"/>
      <c r="AL78" s="31">
        <f>IF((K78+R78+Y78+AF78+AM78&gt;25000),((K78+R78+Y78+AF78+AM78)-25000-J78-Q78-X78-AE78),0)</f>
        <v>0</v>
      </c>
      <c r="AM78" s="36">
        <v>0</v>
      </c>
      <c r="AN78" s="33"/>
      <c r="AO78" s="315">
        <f t="shared" si="27"/>
        <v>0</v>
      </c>
    </row>
    <row r="79" spans="2:41" x14ac:dyDescent="0.25">
      <c r="B79" s="319"/>
      <c r="C79" s="106" t="s">
        <v>106</v>
      </c>
      <c r="D79" s="5"/>
      <c r="E79" s="339"/>
      <c r="F79" s="5"/>
      <c r="G79" s="535"/>
      <c r="H79" s="536"/>
      <c r="I79" s="6"/>
      <c r="J79" s="31"/>
      <c r="K79" s="36">
        <v>0</v>
      </c>
      <c r="L79" s="33"/>
      <c r="M79" s="82"/>
      <c r="N79" s="33"/>
      <c r="O79" s="33"/>
      <c r="P79" s="6"/>
      <c r="Q79" s="31"/>
      <c r="R79" s="36">
        <v>0</v>
      </c>
      <c r="S79" s="33"/>
      <c r="T79" s="33"/>
      <c r="U79" s="33"/>
      <c r="V79" s="33"/>
      <c r="W79" s="6"/>
      <c r="X79" s="31"/>
      <c r="Y79" s="36">
        <v>0</v>
      </c>
      <c r="Z79" s="5"/>
      <c r="AA79" s="33"/>
      <c r="AB79" s="33"/>
      <c r="AC79" s="33"/>
      <c r="AD79" s="6"/>
      <c r="AE79" s="31"/>
      <c r="AF79" s="36">
        <v>0</v>
      </c>
      <c r="AG79" s="33"/>
      <c r="AH79" s="33"/>
      <c r="AI79" s="33"/>
      <c r="AJ79" s="33"/>
      <c r="AK79" s="6"/>
      <c r="AL79" s="31"/>
      <c r="AM79" s="36">
        <v>0</v>
      </c>
      <c r="AN79" s="33"/>
      <c r="AO79" s="315">
        <f t="shared" si="27"/>
        <v>0</v>
      </c>
    </row>
    <row r="80" spans="2:41" hidden="1" outlineLevel="1" x14ac:dyDescent="0.25">
      <c r="B80" s="319"/>
      <c r="C80" s="106" t="s">
        <v>157</v>
      </c>
      <c r="D80" s="5"/>
      <c r="E80" s="338"/>
      <c r="F80" s="5"/>
      <c r="G80" s="535"/>
      <c r="H80" s="536"/>
      <c r="I80" s="6"/>
      <c r="J80" s="31"/>
      <c r="K80" s="36">
        <v>0</v>
      </c>
      <c r="L80" s="33"/>
      <c r="M80" s="82"/>
      <c r="N80" s="33"/>
      <c r="O80" s="33"/>
      <c r="P80" s="6"/>
      <c r="Q80" s="31"/>
      <c r="R80" s="36">
        <v>0</v>
      </c>
      <c r="S80" s="33"/>
      <c r="T80" s="33"/>
      <c r="U80" s="33"/>
      <c r="V80" s="33"/>
      <c r="W80" s="6"/>
      <c r="X80" s="31"/>
      <c r="Y80" s="36">
        <v>0</v>
      </c>
      <c r="Z80" s="5"/>
      <c r="AA80" s="33"/>
      <c r="AB80" s="33"/>
      <c r="AC80" s="33"/>
      <c r="AD80" s="6"/>
      <c r="AE80" s="31"/>
      <c r="AF80" s="36">
        <v>0</v>
      </c>
      <c r="AG80" s="33"/>
      <c r="AH80" s="33"/>
      <c r="AI80" s="33"/>
      <c r="AJ80" s="33"/>
      <c r="AK80" s="6"/>
      <c r="AL80" s="31"/>
      <c r="AM80" s="36">
        <v>0</v>
      </c>
      <c r="AN80" s="33"/>
      <c r="AO80" s="315">
        <f t="shared" si="27"/>
        <v>0</v>
      </c>
    </row>
    <row r="81" spans="2:41" hidden="1" outlineLevel="1" x14ac:dyDescent="0.25">
      <c r="B81" s="319"/>
      <c r="C81" s="106" t="s">
        <v>158</v>
      </c>
      <c r="D81" s="5"/>
      <c r="E81" s="338"/>
      <c r="F81" s="5"/>
      <c r="G81" s="535"/>
      <c r="H81" s="536"/>
      <c r="I81" s="6"/>
      <c r="J81" s="31"/>
      <c r="K81" s="36">
        <v>0</v>
      </c>
      <c r="L81" s="33"/>
      <c r="M81" s="82"/>
      <c r="N81" s="33"/>
      <c r="O81" s="33"/>
      <c r="P81" s="6"/>
      <c r="Q81" s="31"/>
      <c r="R81" s="36">
        <v>0</v>
      </c>
      <c r="S81" s="33"/>
      <c r="T81" s="33"/>
      <c r="U81" s="33"/>
      <c r="V81" s="33"/>
      <c r="W81" s="6"/>
      <c r="X81" s="31"/>
      <c r="Y81" s="36">
        <v>0</v>
      </c>
      <c r="Z81" s="5"/>
      <c r="AA81" s="33"/>
      <c r="AB81" s="33"/>
      <c r="AC81" s="33"/>
      <c r="AD81" s="6"/>
      <c r="AE81" s="31"/>
      <c r="AF81" s="36">
        <v>0</v>
      </c>
      <c r="AG81" s="33"/>
      <c r="AH81" s="33"/>
      <c r="AI81" s="33"/>
      <c r="AJ81" s="33"/>
      <c r="AK81" s="6"/>
      <c r="AL81" s="31"/>
      <c r="AM81" s="36">
        <v>0</v>
      </c>
      <c r="AN81" s="33"/>
      <c r="AO81" s="315">
        <f t="shared" si="27"/>
        <v>0</v>
      </c>
    </row>
    <row r="82" spans="2:41" hidden="1" outlineLevel="1" x14ac:dyDescent="0.25">
      <c r="B82" s="319"/>
      <c r="C82" s="106" t="s">
        <v>159</v>
      </c>
      <c r="D82" s="5"/>
      <c r="E82" s="338"/>
      <c r="F82" s="5"/>
      <c r="G82" s="535"/>
      <c r="H82" s="536"/>
      <c r="I82" s="6"/>
      <c r="J82" s="31"/>
      <c r="K82" s="36">
        <v>0</v>
      </c>
      <c r="L82" s="33"/>
      <c r="M82" s="82"/>
      <c r="N82" s="33"/>
      <c r="O82" s="33"/>
      <c r="P82" s="6"/>
      <c r="Q82" s="31"/>
      <c r="R82" s="36">
        <v>0</v>
      </c>
      <c r="S82" s="33"/>
      <c r="T82" s="33"/>
      <c r="U82" s="33"/>
      <c r="V82" s="33"/>
      <c r="W82" s="6"/>
      <c r="X82" s="31"/>
      <c r="Y82" s="36">
        <v>0</v>
      </c>
      <c r="Z82" s="5"/>
      <c r="AA82" s="33"/>
      <c r="AB82" s="33"/>
      <c r="AC82" s="33"/>
      <c r="AD82" s="6"/>
      <c r="AE82" s="31"/>
      <c r="AF82" s="36">
        <v>0</v>
      </c>
      <c r="AG82" s="33"/>
      <c r="AH82" s="33"/>
      <c r="AI82" s="33"/>
      <c r="AJ82" s="33"/>
      <c r="AK82" s="6"/>
      <c r="AL82" s="31"/>
      <c r="AM82" s="36">
        <v>0</v>
      </c>
      <c r="AN82" s="33"/>
      <c r="AO82" s="315">
        <f t="shared" si="27"/>
        <v>0</v>
      </c>
    </row>
    <row r="83" spans="2:41" hidden="1" outlineLevel="1" x14ac:dyDescent="0.25">
      <c r="B83" s="319"/>
      <c r="C83" s="106" t="s">
        <v>160</v>
      </c>
      <c r="D83" s="5"/>
      <c r="E83" s="338"/>
      <c r="F83" s="5"/>
      <c r="G83" s="535"/>
      <c r="H83" s="536"/>
      <c r="I83" s="6"/>
      <c r="J83" s="31"/>
      <c r="K83" s="36">
        <v>0</v>
      </c>
      <c r="L83" s="33"/>
      <c r="M83" s="82"/>
      <c r="N83" s="33"/>
      <c r="O83" s="33"/>
      <c r="P83" s="6"/>
      <c r="Q83" s="31"/>
      <c r="R83" s="36">
        <v>0</v>
      </c>
      <c r="S83" s="33"/>
      <c r="T83" s="33"/>
      <c r="U83" s="33"/>
      <c r="V83" s="33"/>
      <c r="W83" s="6"/>
      <c r="X83" s="31"/>
      <c r="Y83" s="36">
        <v>0</v>
      </c>
      <c r="Z83" s="5"/>
      <c r="AA83" s="33"/>
      <c r="AB83" s="33"/>
      <c r="AC83" s="33"/>
      <c r="AD83" s="6"/>
      <c r="AE83" s="31"/>
      <c r="AF83" s="36">
        <v>0</v>
      </c>
      <c r="AG83" s="33"/>
      <c r="AH83" s="33"/>
      <c r="AI83" s="33"/>
      <c r="AJ83" s="33"/>
      <c r="AK83" s="6"/>
      <c r="AL83" s="31"/>
      <c r="AM83" s="36">
        <v>0</v>
      </c>
      <c r="AN83" s="33"/>
      <c r="AO83" s="315">
        <f t="shared" si="27"/>
        <v>0</v>
      </c>
    </row>
    <row r="84" spans="2:41" hidden="1" outlineLevel="1" x14ac:dyDescent="0.25">
      <c r="B84" s="319"/>
      <c r="C84" s="106" t="s">
        <v>161</v>
      </c>
      <c r="D84" s="5"/>
      <c r="E84" s="338"/>
      <c r="F84" s="5"/>
      <c r="G84" s="535"/>
      <c r="H84" s="536"/>
      <c r="I84" s="6"/>
      <c r="J84" s="31"/>
      <c r="K84" s="36">
        <v>0</v>
      </c>
      <c r="L84" s="33"/>
      <c r="M84" s="82"/>
      <c r="N84" s="33"/>
      <c r="O84" s="33"/>
      <c r="P84" s="6"/>
      <c r="Q84" s="31"/>
      <c r="R84" s="36">
        <v>0</v>
      </c>
      <c r="S84" s="33"/>
      <c r="T84" s="33"/>
      <c r="U84" s="33"/>
      <c r="V84" s="33"/>
      <c r="W84" s="6"/>
      <c r="X84" s="31"/>
      <c r="Y84" s="36">
        <v>0</v>
      </c>
      <c r="Z84" s="5"/>
      <c r="AA84" s="33"/>
      <c r="AB84" s="33"/>
      <c r="AC84" s="33"/>
      <c r="AD84" s="6"/>
      <c r="AE84" s="31"/>
      <c r="AF84" s="36">
        <v>0</v>
      </c>
      <c r="AG84" s="33"/>
      <c r="AH84" s="33"/>
      <c r="AI84" s="33"/>
      <c r="AJ84" s="33"/>
      <c r="AK84" s="6"/>
      <c r="AL84" s="31"/>
      <c r="AM84" s="36">
        <v>0</v>
      </c>
      <c r="AN84" s="33"/>
      <c r="AO84" s="315">
        <f t="shared" si="27"/>
        <v>0</v>
      </c>
    </row>
    <row r="85" spans="2:41" hidden="1" outlineLevel="1" x14ac:dyDescent="0.25">
      <c r="B85" s="319"/>
      <c r="C85" s="106" t="s">
        <v>162</v>
      </c>
      <c r="D85" s="5"/>
      <c r="E85" s="338"/>
      <c r="F85" s="5"/>
      <c r="G85" s="535"/>
      <c r="H85" s="536"/>
      <c r="I85" s="6"/>
      <c r="J85" s="31"/>
      <c r="K85" s="36">
        <v>0</v>
      </c>
      <c r="L85" s="33"/>
      <c r="M85" s="82"/>
      <c r="N85" s="33"/>
      <c r="O85" s="33"/>
      <c r="P85" s="6"/>
      <c r="Q85" s="31"/>
      <c r="R85" s="36">
        <v>0</v>
      </c>
      <c r="S85" s="33"/>
      <c r="T85" s="33"/>
      <c r="U85" s="33"/>
      <c r="V85" s="33"/>
      <c r="W85" s="6"/>
      <c r="X85" s="31"/>
      <c r="Y85" s="36">
        <v>0</v>
      </c>
      <c r="Z85" s="5"/>
      <c r="AA85" s="33"/>
      <c r="AB85" s="33"/>
      <c r="AC85" s="33"/>
      <c r="AD85" s="6"/>
      <c r="AE85" s="31"/>
      <c r="AF85" s="36">
        <v>0</v>
      </c>
      <c r="AG85" s="33"/>
      <c r="AH85" s="33"/>
      <c r="AI85" s="33"/>
      <c r="AJ85" s="33"/>
      <c r="AK85" s="6"/>
      <c r="AL85" s="31"/>
      <c r="AM85" s="36">
        <v>0</v>
      </c>
      <c r="AN85" s="33"/>
      <c r="AO85" s="315">
        <f t="shared" si="27"/>
        <v>0</v>
      </c>
    </row>
    <row r="86" spans="2:41" hidden="1" outlineLevel="1" x14ac:dyDescent="0.25">
      <c r="B86" s="319"/>
      <c r="C86" s="106" t="s">
        <v>163</v>
      </c>
      <c r="D86" s="5"/>
      <c r="E86" s="338"/>
      <c r="F86" s="5"/>
      <c r="G86" s="535"/>
      <c r="H86" s="536"/>
      <c r="I86" s="6"/>
      <c r="J86" s="31"/>
      <c r="K86" s="36">
        <v>0</v>
      </c>
      <c r="L86" s="33"/>
      <c r="M86" s="82"/>
      <c r="N86" s="33"/>
      <c r="O86" s="33"/>
      <c r="P86" s="6"/>
      <c r="Q86" s="31"/>
      <c r="R86" s="36">
        <v>0</v>
      </c>
      <c r="S86" s="33"/>
      <c r="T86" s="33"/>
      <c r="U86" s="33"/>
      <c r="V86" s="33"/>
      <c r="W86" s="6"/>
      <c r="X86" s="31"/>
      <c r="Y86" s="36">
        <v>0</v>
      </c>
      <c r="Z86" s="5"/>
      <c r="AA86" s="33"/>
      <c r="AB86" s="33"/>
      <c r="AC86" s="33"/>
      <c r="AD86" s="6"/>
      <c r="AE86" s="31"/>
      <c r="AF86" s="36">
        <v>0</v>
      </c>
      <c r="AG86" s="33"/>
      <c r="AH86" s="33"/>
      <c r="AI86" s="33"/>
      <c r="AJ86" s="33"/>
      <c r="AK86" s="6"/>
      <c r="AL86" s="31"/>
      <c r="AM86" s="36">
        <v>0</v>
      </c>
      <c r="AN86" s="33"/>
      <c r="AO86" s="315">
        <f t="shared" si="27"/>
        <v>0</v>
      </c>
    </row>
    <row r="87" spans="2:41" hidden="1" outlineLevel="1" x14ac:dyDescent="0.25">
      <c r="B87" s="319"/>
      <c r="C87" s="106" t="s">
        <v>164</v>
      </c>
      <c r="D87" s="5"/>
      <c r="E87" s="338"/>
      <c r="F87" s="5"/>
      <c r="G87" s="535"/>
      <c r="H87" s="536"/>
      <c r="I87" s="6"/>
      <c r="J87" s="31"/>
      <c r="K87" s="36">
        <v>0</v>
      </c>
      <c r="L87" s="33"/>
      <c r="M87" s="82"/>
      <c r="N87" s="33"/>
      <c r="O87" s="33"/>
      <c r="P87" s="6"/>
      <c r="Q87" s="31"/>
      <c r="R87" s="36">
        <v>0</v>
      </c>
      <c r="S87" s="33"/>
      <c r="T87" s="33"/>
      <c r="U87" s="33"/>
      <c r="V87" s="33"/>
      <c r="W87" s="6"/>
      <c r="X87" s="31"/>
      <c r="Y87" s="36">
        <v>0</v>
      </c>
      <c r="Z87" s="5"/>
      <c r="AA87" s="33"/>
      <c r="AB87" s="33"/>
      <c r="AC87" s="33"/>
      <c r="AD87" s="6"/>
      <c r="AE87" s="31"/>
      <c r="AF87" s="36">
        <v>0</v>
      </c>
      <c r="AG87" s="33"/>
      <c r="AH87" s="33"/>
      <c r="AI87" s="33"/>
      <c r="AJ87" s="33"/>
      <c r="AK87" s="6"/>
      <c r="AL87" s="31"/>
      <c r="AM87" s="36">
        <v>0</v>
      </c>
      <c r="AN87" s="33"/>
      <c r="AO87" s="315">
        <f t="shared" si="27"/>
        <v>0</v>
      </c>
    </row>
    <row r="88" spans="2:41" hidden="1" outlineLevel="1" x14ac:dyDescent="0.25">
      <c r="B88" s="319"/>
      <c r="C88" s="106" t="s">
        <v>165</v>
      </c>
      <c r="D88" s="5"/>
      <c r="E88" s="338"/>
      <c r="F88" s="5"/>
      <c r="G88" s="535"/>
      <c r="H88" s="536"/>
      <c r="I88" s="6"/>
      <c r="J88" s="31"/>
      <c r="K88" s="36">
        <v>0</v>
      </c>
      <c r="L88" s="33"/>
      <c r="M88" s="82"/>
      <c r="N88" s="33"/>
      <c r="O88" s="33"/>
      <c r="P88" s="6"/>
      <c r="Q88" s="31"/>
      <c r="R88" s="36">
        <v>0</v>
      </c>
      <c r="S88" s="33"/>
      <c r="T88" s="33"/>
      <c r="U88" s="33"/>
      <c r="V88" s="33"/>
      <c r="W88" s="6"/>
      <c r="X88" s="31"/>
      <c r="Y88" s="36">
        <v>0</v>
      </c>
      <c r="Z88" s="5"/>
      <c r="AA88" s="33"/>
      <c r="AB88" s="33"/>
      <c r="AC88" s="33"/>
      <c r="AD88" s="6"/>
      <c r="AE88" s="31"/>
      <c r="AF88" s="36">
        <v>0</v>
      </c>
      <c r="AG88" s="33"/>
      <c r="AH88" s="33"/>
      <c r="AI88" s="33"/>
      <c r="AJ88" s="33"/>
      <c r="AK88" s="6"/>
      <c r="AL88" s="31"/>
      <c r="AM88" s="36">
        <v>0</v>
      </c>
      <c r="AN88" s="33"/>
      <c r="AO88" s="315">
        <f t="shared" si="27"/>
        <v>0</v>
      </c>
    </row>
    <row r="89" spans="2:41" hidden="1" outlineLevel="1" x14ac:dyDescent="0.25">
      <c r="B89" s="319"/>
      <c r="C89" s="106" t="s">
        <v>166</v>
      </c>
      <c r="D89" s="5"/>
      <c r="E89" s="338"/>
      <c r="F89" s="5"/>
      <c r="G89" s="535"/>
      <c r="H89" s="536"/>
      <c r="I89" s="6"/>
      <c r="J89" s="31"/>
      <c r="K89" s="36">
        <v>0</v>
      </c>
      <c r="L89" s="33"/>
      <c r="M89" s="82"/>
      <c r="N89" s="33"/>
      <c r="O89" s="33"/>
      <c r="P89" s="6"/>
      <c r="Q89" s="31"/>
      <c r="R89" s="36">
        <v>0</v>
      </c>
      <c r="S89" s="33"/>
      <c r="T89" s="33"/>
      <c r="U89" s="33"/>
      <c r="V89" s="33"/>
      <c r="W89" s="6"/>
      <c r="X89" s="31"/>
      <c r="Y89" s="36">
        <v>0</v>
      </c>
      <c r="Z89" s="5"/>
      <c r="AA89" s="33"/>
      <c r="AB89" s="33"/>
      <c r="AC89" s="33"/>
      <c r="AD89" s="6"/>
      <c r="AE89" s="31"/>
      <c r="AF89" s="36">
        <v>0</v>
      </c>
      <c r="AG89" s="33"/>
      <c r="AH89" s="33"/>
      <c r="AI89" s="33"/>
      <c r="AJ89" s="33"/>
      <c r="AK89" s="6"/>
      <c r="AL89" s="31"/>
      <c r="AM89" s="36">
        <v>0</v>
      </c>
      <c r="AN89" s="33"/>
      <c r="AO89" s="315">
        <f t="shared" si="27"/>
        <v>0</v>
      </c>
    </row>
    <row r="90" spans="2:41" hidden="1" outlineLevel="1" x14ac:dyDescent="0.25">
      <c r="B90" s="319"/>
      <c r="C90" s="106" t="s">
        <v>167</v>
      </c>
      <c r="D90" s="5"/>
      <c r="E90" s="338"/>
      <c r="F90" s="5"/>
      <c r="G90" s="535"/>
      <c r="H90" s="536"/>
      <c r="I90" s="6"/>
      <c r="J90" s="31"/>
      <c r="K90" s="36">
        <v>0</v>
      </c>
      <c r="L90" s="33"/>
      <c r="M90" s="82"/>
      <c r="N90" s="33"/>
      <c r="O90" s="33"/>
      <c r="P90" s="6"/>
      <c r="Q90" s="31"/>
      <c r="R90" s="36">
        <v>0</v>
      </c>
      <c r="S90" s="33"/>
      <c r="T90" s="33"/>
      <c r="U90" s="33"/>
      <c r="V90" s="33"/>
      <c r="W90" s="6"/>
      <c r="X90" s="31"/>
      <c r="Y90" s="36">
        <v>0</v>
      </c>
      <c r="Z90" s="5"/>
      <c r="AA90" s="33"/>
      <c r="AB90" s="33"/>
      <c r="AC90" s="33"/>
      <c r="AD90" s="6"/>
      <c r="AE90" s="31"/>
      <c r="AF90" s="36">
        <v>0</v>
      </c>
      <c r="AG90" s="33"/>
      <c r="AH90" s="33"/>
      <c r="AI90" s="33"/>
      <c r="AJ90" s="33"/>
      <c r="AK90" s="6"/>
      <c r="AL90" s="31"/>
      <c r="AM90" s="36">
        <v>0</v>
      </c>
      <c r="AN90" s="33"/>
      <c r="AO90" s="315">
        <f t="shared" si="27"/>
        <v>0</v>
      </c>
    </row>
    <row r="91" spans="2:41" hidden="1" outlineLevel="1" x14ac:dyDescent="0.25">
      <c r="B91" s="319"/>
      <c r="C91" s="106" t="s">
        <v>168</v>
      </c>
      <c r="D91" s="5"/>
      <c r="E91" s="338"/>
      <c r="F91" s="5"/>
      <c r="G91" s="535"/>
      <c r="H91" s="536"/>
      <c r="I91" s="6"/>
      <c r="J91" s="31"/>
      <c r="K91" s="36">
        <v>0</v>
      </c>
      <c r="L91" s="33"/>
      <c r="M91" s="82"/>
      <c r="N91" s="33"/>
      <c r="O91" s="33"/>
      <c r="P91" s="6"/>
      <c r="Q91" s="31"/>
      <c r="R91" s="36">
        <v>0</v>
      </c>
      <c r="S91" s="33"/>
      <c r="T91" s="33"/>
      <c r="U91" s="33"/>
      <c r="V91" s="33"/>
      <c r="W91" s="6"/>
      <c r="X91" s="31"/>
      <c r="Y91" s="36">
        <v>0</v>
      </c>
      <c r="Z91" s="5"/>
      <c r="AA91" s="33"/>
      <c r="AB91" s="33"/>
      <c r="AC91" s="33"/>
      <c r="AD91" s="6"/>
      <c r="AE91" s="31"/>
      <c r="AF91" s="36">
        <v>0</v>
      </c>
      <c r="AG91" s="33"/>
      <c r="AH91" s="33"/>
      <c r="AI91" s="33"/>
      <c r="AJ91" s="33"/>
      <c r="AK91" s="6"/>
      <c r="AL91" s="31"/>
      <c r="AM91" s="36">
        <v>0</v>
      </c>
      <c r="AN91" s="33"/>
      <c r="AO91" s="315">
        <f t="shared" si="27"/>
        <v>0</v>
      </c>
    </row>
    <row r="92" spans="2:41" hidden="1" outlineLevel="1" x14ac:dyDescent="0.25">
      <c r="B92" s="319"/>
      <c r="C92" s="106" t="s">
        <v>169</v>
      </c>
      <c r="D92" s="5"/>
      <c r="E92" s="338"/>
      <c r="F92" s="5"/>
      <c r="G92" s="535"/>
      <c r="H92" s="536"/>
      <c r="I92" s="6"/>
      <c r="J92" s="31"/>
      <c r="K92" s="36">
        <v>0</v>
      </c>
      <c r="L92" s="33"/>
      <c r="M92" s="82"/>
      <c r="N92" s="33"/>
      <c r="O92" s="33"/>
      <c r="P92" s="6"/>
      <c r="Q92" s="31"/>
      <c r="R92" s="36">
        <v>0</v>
      </c>
      <c r="S92" s="33"/>
      <c r="T92" s="33"/>
      <c r="U92" s="33"/>
      <c r="V92" s="33"/>
      <c r="W92" s="6"/>
      <c r="X92" s="31"/>
      <c r="Y92" s="36">
        <v>0</v>
      </c>
      <c r="Z92" s="5"/>
      <c r="AA92" s="33"/>
      <c r="AB92" s="33"/>
      <c r="AC92" s="33"/>
      <c r="AD92" s="6"/>
      <c r="AE92" s="31"/>
      <c r="AF92" s="36">
        <v>0</v>
      </c>
      <c r="AG92" s="33"/>
      <c r="AH92" s="33"/>
      <c r="AI92" s="33"/>
      <c r="AJ92" s="33"/>
      <c r="AK92" s="6"/>
      <c r="AL92" s="31"/>
      <c r="AM92" s="36">
        <v>0</v>
      </c>
      <c r="AN92" s="33"/>
      <c r="AO92" s="315">
        <f t="shared" si="27"/>
        <v>0</v>
      </c>
    </row>
    <row r="93" spans="2:41" hidden="1" outlineLevel="1" x14ac:dyDescent="0.25">
      <c r="B93" s="319"/>
      <c r="C93" s="106" t="s">
        <v>170</v>
      </c>
      <c r="D93" s="5"/>
      <c r="E93" s="338"/>
      <c r="F93" s="5"/>
      <c r="G93" s="535"/>
      <c r="H93" s="536"/>
      <c r="I93" s="6"/>
      <c r="J93" s="31"/>
      <c r="K93" s="36">
        <v>0</v>
      </c>
      <c r="L93" s="33"/>
      <c r="M93" s="82"/>
      <c r="N93" s="33"/>
      <c r="O93" s="33"/>
      <c r="P93" s="6"/>
      <c r="Q93" s="31"/>
      <c r="R93" s="36">
        <v>0</v>
      </c>
      <c r="S93" s="33"/>
      <c r="T93" s="33"/>
      <c r="U93" s="33"/>
      <c r="V93" s="33"/>
      <c r="W93" s="6"/>
      <c r="X93" s="31"/>
      <c r="Y93" s="36">
        <v>0</v>
      </c>
      <c r="Z93" s="5"/>
      <c r="AA93" s="33"/>
      <c r="AB93" s="33"/>
      <c r="AC93" s="33"/>
      <c r="AD93" s="6"/>
      <c r="AE93" s="31"/>
      <c r="AF93" s="36">
        <v>0</v>
      </c>
      <c r="AG93" s="33"/>
      <c r="AH93" s="33"/>
      <c r="AI93" s="33"/>
      <c r="AJ93" s="33"/>
      <c r="AK93" s="6"/>
      <c r="AL93" s="31"/>
      <c r="AM93" s="36">
        <v>0</v>
      </c>
      <c r="AN93" s="33"/>
      <c r="AO93" s="315">
        <f t="shared" si="27"/>
        <v>0</v>
      </c>
    </row>
    <row r="94" spans="2:41" hidden="1" outlineLevel="1" x14ac:dyDescent="0.25">
      <c r="B94" s="319"/>
      <c r="C94" s="106" t="s">
        <v>171</v>
      </c>
      <c r="D94" s="5"/>
      <c r="E94" s="338"/>
      <c r="F94" s="5"/>
      <c r="G94" s="535"/>
      <c r="H94" s="536"/>
      <c r="I94" s="6"/>
      <c r="J94" s="31"/>
      <c r="K94" s="36">
        <v>0</v>
      </c>
      <c r="L94" s="33"/>
      <c r="M94" s="82"/>
      <c r="N94" s="33"/>
      <c r="O94" s="33"/>
      <c r="P94" s="6"/>
      <c r="Q94" s="31"/>
      <c r="R94" s="36">
        <v>0</v>
      </c>
      <c r="S94" s="33"/>
      <c r="T94" s="33"/>
      <c r="U94" s="33"/>
      <c r="V94" s="33"/>
      <c r="W94" s="6"/>
      <c r="X94" s="31"/>
      <c r="Y94" s="36">
        <v>0</v>
      </c>
      <c r="Z94" s="5"/>
      <c r="AA94" s="33"/>
      <c r="AB94" s="33"/>
      <c r="AC94" s="33"/>
      <c r="AD94" s="6"/>
      <c r="AE94" s="31"/>
      <c r="AF94" s="36">
        <v>0</v>
      </c>
      <c r="AG94" s="33"/>
      <c r="AH94" s="33"/>
      <c r="AI94" s="33"/>
      <c r="AJ94" s="33"/>
      <c r="AK94" s="6"/>
      <c r="AL94" s="31"/>
      <c r="AM94" s="36">
        <v>0</v>
      </c>
      <c r="AN94" s="33"/>
      <c r="AO94" s="315">
        <f t="shared" si="27"/>
        <v>0</v>
      </c>
    </row>
    <row r="95" spans="2:41" hidden="1" outlineLevel="1" x14ac:dyDescent="0.25">
      <c r="B95" s="319"/>
      <c r="C95" s="106" t="s">
        <v>172</v>
      </c>
      <c r="D95" s="5"/>
      <c r="E95" s="338"/>
      <c r="F95" s="5"/>
      <c r="G95" s="535"/>
      <c r="H95" s="536"/>
      <c r="I95" s="6"/>
      <c r="J95" s="31"/>
      <c r="K95" s="36">
        <v>0</v>
      </c>
      <c r="L95" s="33"/>
      <c r="M95" s="82"/>
      <c r="N95" s="33"/>
      <c r="O95" s="33"/>
      <c r="P95" s="6"/>
      <c r="Q95" s="31"/>
      <c r="R95" s="36">
        <v>0</v>
      </c>
      <c r="S95" s="33"/>
      <c r="T95" s="33"/>
      <c r="U95" s="33"/>
      <c r="V95" s="33"/>
      <c r="W95" s="6"/>
      <c r="X95" s="31"/>
      <c r="Y95" s="36">
        <v>0</v>
      </c>
      <c r="Z95" s="5"/>
      <c r="AA95" s="33"/>
      <c r="AB95" s="33"/>
      <c r="AC95" s="33"/>
      <c r="AD95" s="6"/>
      <c r="AE95" s="31"/>
      <c r="AF95" s="36">
        <v>0</v>
      </c>
      <c r="AG95" s="33"/>
      <c r="AH95" s="33"/>
      <c r="AI95" s="33"/>
      <c r="AJ95" s="33"/>
      <c r="AK95" s="6"/>
      <c r="AL95" s="31"/>
      <c r="AM95" s="36">
        <v>0</v>
      </c>
      <c r="AN95" s="33"/>
      <c r="AO95" s="315">
        <f t="shared" si="27"/>
        <v>0</v>
      </c>
    </row>
    <row r="96" spans="2:41" hidden="1" outlineLevel="1" x14ac:dyDescent="0.25">
      <c r="B96" s="319"/>
      <c r="C96" s="106" t="s">
        <v>173</v>
      </c>
      <c r="D96" s="5"/>
      <c r="E96" s="338"/>
      <c r="F96" s="5"/>
      <c r="G96" s="535"/>
      <c r="H96" s="536"/>
      <c r="I96" s="6"/>
      <c r="J96" s="31"/>
      <c r="K96" s="36">
        <v>0</v>
      </c>
      <c r="L96" s="33"/>
      <c r="M96" s="82"/>
      <c r="N96" s="33"/>
      <c r="O96" s="33"/>
      <c r="P96" s="6"/>
      <c r="Q96" s="31"/>
      <c r="R96" s="36">
        <v>0</v>
      </c>
      <c r="S96" s="33"/>
      <c r="T96" s="33"/>
      <c r="U96" s="33"/>
      <c r="V96" s="33"/>
      <c r="W96" s="6"/>
      <c r="X96" s="31"/>
      <c r="Y96" s="36">
        <v>0</v>
      </c>
      <c r="Z96" s="5"/>
      <c r="AA96" s="33"/>
      <c r="AB96" s="33"/>
      <c r="AC96" s="33"/>
      <c r="AD96" s="6"/>
      <c r="AE96" s="31"/>
      <c r="AF96" s="36">
        <v>0</v>
      </c>
      <c r="AG96" s="33"/>
      <c r="AH96" s="33"/>
      <c r="AI96" s="33"/>
      <c r="AJ96" s="33"/>
      <c r="AK96" s="6"/>
      <c r="AL96" s="31"/>
      <c r="AM96" s="36">
        <v>0</v>
      </c>
      <c r="AN96" s="33"/>
      <c r="AO96" s="315">
        <f t="shared" si="27"/>
        <v>0</v>
      </c>
    </row>
    <row r="97" spans="2:41" hidden="1" outlineLevel="1" x14ac:dyDescent="0.25">
      <c r="B97" s="319"/>
      <c r="C97" s="106" t="s">
        <v>174</v>
      </c>
      <c r="D97" s="5"/>
      <c r="E97" s="338"/>
      <c r="F97" s="5"/>
      <c r="G97" s="535"/>
      <c r="H97" s="536"/>
      <c r="I97" s="6"/>
      <c r="J97" s="31"/>
      <c r="K97" s="36">
        <v>0</v>
      </c>
      <c r="L97" s="33"/>
      <c r="M97" s="82"/>
      <c r="N97" s="33"/>
      <c r="O97" s="33"/>
      <c r="P97" s="6"/>
      <c r="Q97" s="31"/>
      <c r="R97" s="36">
        <v>0</v>
      </c>
      <c r="S97" s="33"/>
      <c r="T97" s="33"/>
      <c r="U97" s="33"/>
      <c r="V97" s="33"/>
      <c r="W97" s="6"/>
      <c r="X97" s="31"/>
      <c r="Y97" s="36">
        <v>0</v>
      </c>
      <c r="Z97" s="5"/>
      <c r="AA97" s="33"/>
      <c r="AB97" s="33"/>
      <c r="AC97" s="33"/>
      <c r="AD97" s="6"/>
      <c r="AE97" s="31"/>
      <c r="AF97" s="36">
        <v>0</v>
      </c>
      <c r="AG97" s="33"/>
      <c r="AH97" s="33"/>
      <c r="AI97" s="33"/>
      <c r="AJ97" s="33"/>
      <c r="AK97" s="6"/>
      <c r="AL97" s="31"/>
      <c r="AM97" s="36">
        <v>0</v>
      </c>
      <c r="AN97" s="33"/>
      <c r="AO97" s="315">
        <f t="shared" si="27"/>
        <v>0</v>
      </c>
    </row>
    <row r="98" spans="2:41" hidden="1" outlineLevel="1" x14ac:dyDescent="0.25">
      <c r="B98" s="319"/>
      <c r="C98" s="106" t="s">
        <v>175</v>
      </c>
      <c r="D98" s="5"/>
      <c r="E98" s="338"/>
      <c r="F98" s="5"/>
      <c r="G98" s="535"/>
      <c r="H98" s="536"/>
      <c r="I98" s="6"/>
      <c r="J98" s="31"/>
      <c r="K98" s="36">
        <v>0</v>
      </c>
      <c r="L98" s="33"/>
      <c r="M98" s="82"/>
      <c r="N98" s="33"/>
      <c r="O98" s="33"/>
      <c r="P98" s="6"/>
      <c r="Q98" s="31"/>
      <c r="R98" s="36">
        <v>0</v>
      </c>
      <c r="S98" s="33"/>
      <c r="T98" s="33"/>
      <c r="U98" s="33"/>
      <c r="V98" s="33"/>
      <c r="W98" s="6"/>
      <c r="X98" s="31"/>
      <c r="Y98" s="36">
        <v>0</v>
      </c>
      <c r="Z98" s="5"/>
      <c r="AA98" s="33"/>
      <c r="AB98" s="33"/>
      <c r="AC98" s="33"/>
      <c r="AD98" s="6"/>
      <c r="AE98" s="31"/>
      <c r="AF98" s="36">
        <v>0</v>
      </c>
      <c r="AG98" s="33"/>
      <c r="AH98" s="33"/>
      <c r="AI98" s="33"/>
      <c r="AJ98" s="33"/>
      <c r="AK98" s="6"/>
      <c r="AL98" s="31"/>
      <c r="AM98" s="36">
        <v>0</v>
      </c>
      <c r="AN98" s="33"/>
      <c r="AO98" s="315">
        <f t="shared" si="27"/>
        <v>0</v>
      </c>
    </row>
    <row r="99" spans="2:41" hidden="1" outlineLevel="1" x14ac:dyDescent="0.25">
      <c r="B99" s="319"/>
      <c r="C99" s="106" t="s">
        <v>176</v>
      </c>
      <c r="D99" s="5"/>
      <c r="E99" s="338"/>
      <c r="F99" s="5"/>
      <c r="G99" s="537"/>
      <c r="H99" s="538"/>
      <c r="I99" s="6"/>
      <c r="J99" s="31">
        <f>IF((K99&gt;25000),K99-25000,0)</f>
        <v>0</v>
      </c>
      <c r="K99" s="36">
        <v>0</v>
      </c>
      <c r="L99" s="33"/>
      <c r="M99" s="82"/>
      <c r="N99" s="33"/>
      <c r="O99" s="33"/>
      <c r="P99" s="6"/>
      <c r="Q99" s="31">
        <f>IF(((K99+R99)&gt;25000),((K99+R99)-25000-J99),0)</f>
        <v>0</v>
      </c>
      <c r="R99" s="36">
        <v>0</v>
      </c>
      <c r="S99" s="33"/>
      <c r="T99" s="33"/>
      <c r="U99" s="33"/>
      <c r="V99" s="33"/>
      <c r="W99" s="6"/>
      <c r="X99" s="31">
        <f>IF(((K99+R99+Y99)&gt;25000),((K99+R99+Y99)-25000-J99-Q99),0)</f>
        <v>0</v>
      </c>
      <c r="Y99" s="36">
        <v>0</v>
      </c>
      <c r="Z99" s="5"/>
      <c r="AA99" s="33"/>
      <c r="AB99" s="33"/>
      <c r="AC99" s="33"/>
      <c r="AD99" s="6"/>
      <c r="AE99" s="31">
        <f>IF(((K99+R99+Y99+AF99)&gt;25000),((K99+R99+Y99+AF99)-25000-J99-Q99-X99),0)</f>
        <v>0</v>
      </c>
      <c r="AF99" s="36">
        <v>0</v>
      </c>
      <c r="AG99" s="33"/>
      <c r="AH99" s="33"/>
      <c r="AI99" s="33"/>
      <c r="AJ99" s="33"/>
      <c r="AK99" s="6"/>
      <c r="AL99" s="31">
        <f>IF((K99+R99+Y99+AF99+AM99&gt;25000),((K99+R99+Y99+AF99+AM99)-25000-J99-Q99-X99-AE99),0)</f>
        <v>0</v>
      </c>
      <c r="AM99" s="36">
        <v>0</v>
      </c>
      <c r="AN99" s="33"/>
      <c r="AO99" s="315">
        <f t="shared" si="27"/>
        <v>0</v>
      </c>
    </row>
    <row r="100" spans="2:41" s="76" customFormat="1" ht="15.75" collapsed="1" x14ac:dyDescent="0.25">
      <c r="B100" s="526" t="s">
        <v>66</v>
      </c>
      <c r="C100" s="511"/>
      <c r="D100" s="91"/>
      <c r="E100" s="91"/>
      <c r="F100" s="91"/>
      <c r="G100" s="91"/>
      <c r="H100" s="91"/>
      <c r="I100" s="92"/>
      <c r="J100" s="138">
        <f>SUM(J75:J99)</f>
        <v>0</v>
      </c>
      <c r="K100" s="317">
        <f>+K49+K46+K53+K63+K69+K71+K72+K74+K73</f>
        <v>0</v>
      </c>
      <c r="L100" s="94"/>
      <c r="M100" s="95"/>
      <c r="N100" s="94"/>
      <c r="O100" s="94"/>
      <c r="P100" s="92"/>
      <c r="Q100" s="138">
        <f>SUM(Q75:Q99)</f>
        <v>0</v>
      </c>
      <c r="R100" s="317">
        <f>+R49+R46+R53+R63+R69+R71+R72+R74+R73</f>
        <v>0</v>
      </c>
      <c r="S100" s="94"/>
      <c r="T100" s="94"/>
      <c r="U100" s="94"/>
      <c r="V100" s="94"/>
      <c r="W100" s="92"/>
      <c r="X100" s="138">
        <f>SUM(X75:X99)</f>
        <v>0</v>
      </c>
      <c r="Y100" s="317">
        <f>+Y49+Y46+Y53+Y63+Y69+Y71+Y72+Y74+Y73</f>
        <v>0</v>
      </c>
      <c r="Z100" s="91"/>
      <c r="AA100" s="94"/>
      <c r="AB100" s="94"/>
      <c r="AC100" s="94"/>
      <c r="AD100" s="92"/>
      <c r="AE100" s="138">
        <f>SUM(AE75:AE99)</f>
        <v>0</v>
      </c>
      <c r="AF100" s="317">
        <f>+AF49+AF46+AF53+AF63+AF69+AF71+AF72+AF74+AF73</f>
        <v>0</v>
      </c>
      <c r="AG100" s="94"/>
      <c r="AH100" s="94"/>
      <c r="AI100" s="94"/>
      <c r="AJ100" s="94"/>
      <c r="AK100" s="92"/>
      <c r="AL100" s="138">
        <f>SUM(AL75:AL99)</f>
        <v>0</v>
      </c>
      <c r="AM100" s="317">
        <f>+AM49+AM46+AM53+AM63+AM69+AM71+AM72+AM74+AM73</f>
        <v>0</v>
      </c>
      <c r="AN100" s="94"/>
      <c r="AO100" s="316">
        <f t="shared" si="27"/>
        <v>0</v>
      </c>
    </row>
    <row r="101" spans="2:41" s="76" customFormat="1" ht="15.75" x14ac:dyDescent="0.25">
      <c r="B101" s="97"/>
      <c r="C101" s="98"/>
      <c r="D101" s="98"/>
      <c r="E101" s="98"/>
      <c r="F101" s="98"/>
      <c r="G101" s="98"/>
      <c r="H101" s="91"/>
      <c r="I101" s="92"/>
      <c r="J101" s="92"/>
      <c r="K101" s="94"/>
      <c r="L101" s="94"/>
      <c r="M101" s="95"/>
      <c r="N101" s="94"/>
      <c r="O101" s="94"/>
      <c r="P101" s="92"/>
      <c r="Q101" s="92"/>
      <c r="R101" s="94"/>
      <c r="S101" s="94"/>
      <c r="T101" s="94"/>
      <c r="U101" s="94"/>
      <c r="V101" s="94"/>
      <c r="W101" s="92"/>
      <c r="X101" s="92"/>
      <c r="Y101" s="94"/>
      <c r="Z101" s="91"/>
      <c r="AA101" s="94"/>
      <c r="AB101" s="94"/>
      <c r="AC101" s="94"/>
      <c r="AD101" s="92"/>
      <c r="AE101" s="92"/>
      <c r="AF101" s="94"/>
      <c r="AG101" s="94"/>
      <c r="AH101" s="94"/>
      <c r="AI101" s="94"/>
      <c r="AJ101" s="94"/>
      <c r="AK101" s="92"/>
      <c r="AL101" s="92"/>
      <c r="AM101" s="94"/>
      <c r="AN101" s="94"/>
      <c r="AO101" s="99"/>
    </row>
    <row r="102" spans="2:41" s="76" customFormat="1" ht="15.75" x14ac:dyDescent="0.25">
      <c r="B102" s="524" t="s">
        <v>67</v>
      </c>
      <c r="C102" s="525"/>
      <c r="D102" s="91"/>
      <c r="E102" s="91"/>
      <c r="F102" s="91"/>
      <c r="G102" s="91"/>
      <c r="H102" s="91"/>
      <c r="I102" s="92"/>
      <c r="J102" s="92"/>
      <c r="K102" s="69">
        <f>+K100+K44</f>
        <v>0</v>
      </c>
      <c r="L102" s="94"/>
      <c r="M102" s="95"/>
      <c r="N102" s="94"/>
      <c r="O102" s="94"/>
      <c r="P102" s="92"/>
      <c r="Q102" s="92"/>
      <c r="R102" s="69">
        <f>+R100+R44</f>
        <v>0</v>
      </c>
      <c r="S102" s="94"/>
      <c r="T102" s="94"/>
      <c r="U102" s="94"/>
      <c r="V102" s="94"/>
      <c r="W102" s="92"/>
      <c r="X102" s="92"/>
      <c r="Y102" s="69">
        <f>+Y100+Y44</f>
        <v>0</v>
      </c>
      <c r="Z102" s="91"/>
      <c r="AA102" s="94"/>
      <c r="AB102" s="94"/>
      <c r="AC102" s="94"/>
      <c r="AD102" s="92"/>
      <c r="AE102" s="92"/>
      <c r="AF102" s="69">
        <f>+AF100+AF44</f>
        <v>0</v>
      </c>
      <c r="AG102" s="94"/>
      <c r="AH102" s="94"/>
      <c r="AI102" s="94"/>
      <c r="AJ102" s="94"/>
      <c r="AK102" s="92"/>
      <c r="AL102" s="92"/>
      <c r="AM102" s="69">
        <f>+AM100+AM44</f>
        <v>0</v>
      </c>
      <c r="AN102" s="94"/>
      <c r="AO102" s="109">
        <f>K102+R102+Y102+AF102+AM102</f>
        <v>0</v>
      </c>
    </row>
    <row r="103" spans="2:41" s="76" customFormat="1" ht="15.75" x14ac:dyDescent="0.25">
      <c r="B103" s="97"/>
      <c r="C103" s="98"/>
      <c r="D103" s="91"/>
      <c r="E103" s="91"/>
      <c r="F103" s="91"/>
      <c r="G103" s="91"/>
      <c r="H103" s="91"/>
      <c r="I103" s="92"/>
      <c r="J103" s="92"/>
      <c r="K103" s="108"/>
      <c r="L103" s="94"/>
      <c r="M103" s="95"/>
      <c r="N103" s="94"/>
      <c r="O103" s="94"/>
      <c r="P103" s="92"/>
      <c r="Q103" s="92"/>
      <c r="R103" s="108"/>
      <c r="S103" s="94"/>
      <c r="T103" s="94"/>
      <c r="U103" s="94"/>
      <c r="V103" s="94"/>
      <c r="W103" s="92"/>
      <c r="X103" s="92"/>
      <c r="Y103" s="108"/>
      <c r="Z103" s="91"/>
      <c r="AA103" s="94"/>
      <c r="AB103" s="94"/>
      <c r="AC103" s="94"/>
      <c r="AD103" s="92"/>
      <c r="AE103" s="92"/>
      <c r="AF103" s="108"/>
      <c r="AG103" s="94"/>
      <c r="AH103" s="94"/>
      <c r="AI103" s="94"/>
      <c r="AJ103" s="94"/>
      <c r="AK103" s="92"/>
      <c r="AL103" s="92"/>
      <c r="AM103" s="108"/>
      <c r="AN103" s="94"/>
      <c r="AO103" s="99"/>
    </row>
    <row r="104" spans="2:41" s="76" customFormat="1" ht="15.75" x14ac:dyDescent="0.25">
      <c r="B104" s="524" t="s">
        <v>68</v>
      </c>
      <c r="C104" s="525"/>
      <c r="D104" s="91"/>
      <c r="E104" s="91"/>
      <c r="F104" s="91"/>
      <c r="G104" s="91"/>
      <c r="H104" s="91"/>
      <c r="I104" s="92"/>
      <c r="J104" s="92"/>
      <c r="K104" s="94"/>
      <c r="L104" s="94"/>
      <c r="M104" s="95"/>
      <c r="N104" s="94"/>
      <c r="O104" s="94"/>
      <c r="P104" s="92"/>
      <c r="Q104" s="92"/>
      <c r="R104" s="94"/>
      <c r="S104" s="94"/>
      <c r="T104" s="94"/>
      <c r="U104" s="94"/>
      <c r="V104" s="94"/>
      <c r="W104" s="92"/>
      <c r="X104" s="92"/>
      <c r="Y104" s="94"/>
      <c r="Z104" s="91"/>
      <c r="AA104" s="94"/>
      <c r="AB104" s="94"/>
      <c r="AC104" s="94"/>
      <c r="AD104" s="92"/>
      <c r="AE104" s="92"/>
      <c r="AF104" s="94"/>
      <c r="AG104" s="94"/>
      <c r="AH104" s="94"/>
      <c r="AI104" s="94"/>
      <c r="AJ104" s="94"/>
      <c r="AK104" s="92"/>
      <c r="AL104" s="92"/>
      <c r="AM104" s="94"/>
      <c r="AN104" s="94"/>
      <c r="AO104" s="99"/>
    </row>
    <row r="105" spans="2:41" s="76" customFormat="1" ht="15.75" x14ac:dyDescent="0.25">
      <c r="B105" s="270"/>
      <c r="C105" s="271"/>
      <c r="D105" s="112"/>
      <c r="E105" s="112"/>
      <c r="F105" s="112"/>
      <c r="G105" s="112"/>
      <c r="H105" s="91"/>
      <c r="I105" s="92"/>
      <c r="J105" s="92"/>
      <c r="K105" s="94"/>
      <c r="L105" s="94"/>
      <c r="M105" s="95"/>
      <c r="N105" s="94"/>
      <c r="O105" s="94"/>
      <c r="P105" s="92"/>
      <c r="Q105" s="92"/>
      <c r="R105" s="94"/>
      <c r="S105" s="94"/>
      <c r="T105" s="94"/>
      <c r="U105" s="94"/>
      <c r="V105" s="94"/>
      <c r="W105" s="92"/>
      <c r="X105" s="92"/>
      <c r="Y105" s="94"/>
      <c r="Z105" s="91"/>
      <c r="AA105" s="94"/>
      <c r="AB105" s="94"/>
      <c r="AC105" s="94"/>
      <c r="AD105" s="92"/>
      <c r="AE105" s="92"/>
      <c r="AF105" s="94"/>
      <c r="AG105" s="94"/>
      <c r="AH105" s="94"/>
      <c r="AI105" s="94"/>
      <c r="AJ105" s="94"/>
      <c r="AK105" s="92"/>
      <c r="AL105" s="92"/>
      <c r="AM105" s="94"/>
      <c r="AN105" s="94"/>
      <c r="AO105" s="99"/>
    </row>
    <row r="106" spans="2:41" x14ac:dyDescent="0.25">
      <c r="B106" s="533"/>
      <c r="C106" s="534"/>
      <c r="D106" s="112"/>
      <c r="E106" s="112"/>
      <c r="F106" s="112"/>
      <c r="G106" s="112"/>
      <c r="H106" s="113" t="s">
        <v>69</v>
      </c>
      <c r="I106" s="114">
        <v>0.52</v>
      </c>
      <c r="J106" s="104" t="s">
        <v>69</v>
      </c>
      <c r="K106" s="69">
        <f>+K102-K74-K64-K71-K72-K61-K73</f>
        <v>0</v>
      </c>
      <c r="L106" s="33"/>
      <c r="M106" s="82"/>
      <c r="N106" s="33"/>
      <c r="O106" s="33"/>
      <c r="P106" s="6"/>
      <c r="Q106" s="6"/>
      <c r="R106" s="69">
        <f>+R102-R74-R64-R71-R72-R61-R73</f>
        <v>0</v>
      </c>
      <c r="S106" s="33"/>
      <c r="T106" s="33"/>
      <c r="U106" s="33"/>
      <c r="V106" s="33"/>
      <c r="W106" s="6"/>
      <c r="X106" s="6"/>
      <c r="Y106" s="69">
        <f>+Y102-Y74-Y64-Y71-Y72-Y61-Y73</f>
        <v>0</v>
      </c>
      <c r="Z106" s="5"/>
      <c r="AA106" s="33"/>
      <c r="AB106" s="33"/>
      <c r="AC106" s="33"/>
      <c r="AD106" s="6"/>
      <c r="AE106" s="6"/>
      <c r="AF106" s="69">
        <f>+AF102-AF74-AF64-AF71-AF72-AF61-AF73</f>
        <v>0</v>
      </c>
      <c r="AG106" s="33"/>
      <c r="AH106" s="33"/>
      <c r="AI106" s="33"/>
      <c r="AJ106" s="33"/>
      <c r="AK106" s="6"/>
      <c r="AL106" s="6"/>
      <c r="AM106" s="69">
        <f>+AM102-AM74-AM64-AM71-AM72-AM61-AM73</f>
        <v>0</v>
      </c>
      <c r="AN106" s="33"/>
      <c r="AO106" s="109">
        <f>+K106+R106+Y106+AF106+AM106</f>
        <v>0</v>
      </c>
    </row>
    <row r="107" spans="2:41" x14ac:dyDescent="0.25">
      <c r="B107" s="270"/>
      <c r="C107" s="271"/>
      <c r="D107" s="112"/>
      <c r="E107" s="112"/>
      <c r="F107" s="112"/>
      <c r="G107" s="112"/>
      <c r="H107" s="49"/>
      <c r="I107" s="6"/>
      <c r="J107" s="104" t="s">
        <v>70</v>
      </c>
      <c r="K107" s="69">
        <f>ROUND((K106*I106),0)</f>
        <v>0</v>
      </c>
      <c r="L107" s="33"/>
      <c r="M107" s="82"/>
      <c r="N107" s="33"/>
      <c r="O107" s="33"/>
      <c r="P107" s="6"/>
      <c r="Q107" s="6"/>
      <c r="R107" s="69">
        <f>ROUND((R106*I106),0)</f>
        <v>0</v>
      </c>
      <c r="S107" s="33"/>
      <c r="T107" s="33"/>
      <c r="U107" s="33"/>
      <c r="V107" s="33"/>
      <c r="W107" s="6"/>
      <c r="X107" s="6"/>
      <c r="Y107" s="69">
        <f>ROUND((Y106*I106),0)</f>
        <v>0</v>
      </c>
      <c r="Z107" s="5"/>
      <c r="AA107" s="33"/>
      <c r="AB107" s="33"/>
      <c r="AC107" s="33"/>
      <c r="AD107" s="6"/>
      <c r="AE107" s="6"/>
      <c r="AF107" s="69">
        <f>ROUND((AF106*I106),0)</f>
        <v>0</v>
      </c>
      <c r="AG107" s="33"/>
      <c r="AH107" s="33"/>
      <c r="AI107" s="33"/>
      <c r="AJ107" s="33"/>
      <c r="AK107" s="6"/>
      <c r="AL107" s="6"/>
      <c r="AM107" s="69">
        <f>ROUND((AM106*I106),0)</f>
        <v>0</v>
      </c>
      <c r="AN107" s="33"/>
      <c r="AO107" s="109">
        <f>+K107+R107+Y107+AF107+AM107</f>
        <v>0</v>
      </c>
    </row>
    <row r="108" spans="2:41" x14ac:dyDescent="0.25">
      <c r="B108" s="115"/>
      <c r="C108" s="116"/>
      <c r="D108" s="116"/>
      <c r="E108" s="116"/>
      <c r="F108" s="116"/>
      <c r="G108" s="116"/>
      <c r="H108" s="7"/>
      <c r="I108" s="6"/>
      <c r="J108" s="104" t="s">
        <v>71</v>
      </c>
      <c r="K108" s="33"/>
      <c r="L108" s="33"/>
      <c r="M108" s="82"/>
      <c r="N108" s="33"/>
      <c r="O108" s="33"/>
      <c r="P108" s="6"/>
      <c r="Q108" s="6"/>
      <c r="R108" s="33"/>
      <c r="S108" s="33"/>
      <c r="T108" s="33"/>
      <c r="U108" s="33"/>
      <c r="V108" s="33"/>
      <c r="W108" s="6"/>
      <c r="X108" s="6"/>
      <c r="Y108" s="33"/>
      <c r="Z108" s="5"/>
      <c r="AA108" s="33"/>
      <c r="AB108" s="33"/>
      <c r="AC108" s="33"/>
      <c r="AD108" s="6"/>
      <c r="AE108" s="6"/>
      <c r="AF108" s="33"/>
      <c r="AG108" s="33"/>
      <c r="AH108" s="33"/>
      <c r="AI108" s="33"/>
      <c r="AJ108" s="33"/>
      <c r="AK108" s="6"/>
      <c r="AL108" s="6"/>
      <c r="AM108" s="33"/>
      <c r="AN108" s="33"/>
      <c r="AO108" s="8"/>
    </row>
    <row r="109" spans="2:41" x14ac:dyDescent="0.25">
      <c r="B109" s="533"/>
      <c r="C109" s="534"/>
      <c r="D109" s="112"/>
      <c r="E109" s="112"/>
      <c r="F109" s="112"/>
      <c r="G109" s="112"/>
      <c r="H109" s="113" t="s">
        <v>70</v>
      </c>
      <c r="I109" s="114">
        <f>30/70</f>
        <v>0.42857142857142855</v>
      </c>
      <c r="J109" s="6"/>
      <c r="K109" s="69">
        <f>+K102-K73</f>
        <v>0</v>
      </c>
      <c r="L109" s="33"/>
      <c r="M109" s="82"/>
      <c r="N109" s="33"/>
      <c r="O109" s="33"/>
      <c r="P109" s="6"/>
      <c r="Q109" s="6"/>
      <c r="R109" s="69">
        <f>+R102</f>
        <v>0</v>
      </c>
      <c r="S109" s="33"/>
      <c r="T109" s="33"/>
      <c r="U109" s="33"/>
      <c r="V109" s="33"/>
      <c r="W109" s="6"/>
      <c r="X109" s="6"/>
      <c r="Y109" s="69">
        <f>+Y102</f>
        <v>0</v>
      </c>
      <c r="Z109" s="5"/>
      <c r="AA109" s="33"/>
      <c r="AB109" s="33"/>
      <c r="AC109" s="33"/>
      <c r="AD109" s="6"/>
      <c r="AE109" s="6"/>
      <c r="AF109" s="69">
        <f>+AF102</f>
        <v>0</v>
      </c>
      <c r="AG109" s="33"/>
      <c r="AH109" s="33"/>
      <c r="AI109" s="33"/>
      <c r="AJ109" s="33"/>
      <c r="AK109" s="6"/>
      <c r="AL109" s="6"/>
      <c r="AM109" s="69">
        <f>+AM102</f>
        <v>0</v>
      </c>
      <c r="AN109" s="33"/>
      <c r="AO109" s="109">
        <f>+K109+R109+Y109+AF109+AM109</f>
        <v>0</v>
      </c>
    </row>
    <row r="110" spans="2:41" x14ac:dyDescent="0.25">
      <c r="B110" s="270"/>
      <c r="C110" s="271"/>
      <c r="D110" s="112"/>
      <c r="E110" s="112"/>
      <c r="F110" s="112"/>
      <c r="G110" s="112"/>
      <c r="H110" s="49"/>
      <c r="I110" s="6"/>
      <c r="J110" s="6"/>
      <c r="K110" s="69">
        <f>ROUND((K109*I109),0)</f>
        <v>0</v>
      </c>
      <c r="L110" s="33"/>
      <c r="M110" s="82"/>
      <c r="N110" s="33"/>
      <c r="O110" s="33"/>
      <c r="P110" s="6"/>
      <c r="Q110" s="6"/>
      <c r="R110" s="69">
        <f>ROUND((R109*I109),0)</f>
        <v>0</v>
      </c>
      <c r="S110" s="33"/>
      <c r="T110" s="33"/>
      <c r="U110" s="33"/>
      <c r="V110" s="33"/>
      <c r="W110" s="6"/>
      <c r="X110" s="6"/>
      <c r="Y110" s="69">
        <f>ROUND((Y109*I109),0)</f>
        <v>0</v>
      </c>
      <c r="Z110" s="5"/>
      <c r="AA110" s="33"/>
      <c r="AB110" s="33"/>
      <c r="AC110" s="33"/>
      <c r="AD110" s="6"/>
      <c r="AE110" s="6"/>
      <c r="AF110" s="69">
        <f>ROUND((AF102*I109),0)</f>
        <v>0</v>
      </c>
      <c r="AG110" s="33"/>
      <c r="AH110" s="33"/>
      <c r="AI110" s="33"/>
      <c r="AJ110" s="33"/>
      <c r="AK110" s="6"/>
      <c r="AL110" s="6"/>
      <c r="AM110" s="69">
        <f>ROUND((AM109*I109),0)</f>
        <v>0</v>
      </c>
      <c r="AN110" s="33"/>
      <c r="AO110" s="109">
        <f>+K110+R110+Y110+AF110+AM110</f>
        <v>0</v>
      </c>
    </row>
    <row r="111" spans="2:41" x14ac:dyDescent="0.25">
      <c r="B111" s="115"/>
      <c r="C111" s="116"/>
      <c r="D111" s="116"/>
      <c r="E111" s="116"/>
      <c r="F111" s="116"/>
      <c r="G111" s="116"/>
      <c r="H111" s="7"/>
      <c r="I111" s="6"/>
      <c r="J111" s="6"/>
      <c r="K111" s="33"/>
      <c r="L111" s="33"/>
      <c r="M111" s="82"/>
      <c r="N111" s="33"/>
      <c r="O111" s="33"/>
      <c r="P111" s="6"/>
      <c r="Q111" s="6"/>
      <c r="R111" s="33"/>
      <c r="S111" s="33"/>
      <c r="T111" s="33"/>
      <c r="U111" s="33"/>
      <c r="V111" s="33"/>
      <c r="W111" s="6"/>
      <c r="X111" s="6"/>
      <c r="Y111" s="33"/>
      <c r="Z111" s="5"/>
      <c r="AA111" s="33"/>
      <c r="AB111" s="33"/>
      <c r="AC111" s="33"/>
      <c r="AD111" s="6"/>
      <c r="AE111" s="6"/>
      <c r="AF111" s="33"/>
      <c r="AG111" s="33"/>
      <c r="AH111" s="33"/>
      <c r="AI111" s="33"/>
      <c r="AJ111" s="33"/>
      <c r="AK111" s="6"/>
      <c r="AL111" s="6"/>
      <c r="AM111" s="33"/>
      <c r="AN111" s="33"/>
      <c r="AO111" s="8"/>
    </row>
    <row r="112" spans="2:41" x14ac:dyDescent="0.25">
      <c r="B112" s="115"/>
      <c r="C112" s="116"/>
      <c r="D112" s="116"/>
      <c r="E112" s="116"/>
      <c r="F112" s="116"/>
      <c r="G112" s="116"/>
      <c r="H112" s="113" t="s">
        <v>71</v>
      </c>
      <c r="I112" s="114">
        <v>0.3</v>
      </c>
      <c r="J112" s="6"/>
      <c r="K112" s="273">
        <f>ROUND((K102-K73)*(1+$G$123/(1-$G$123)), 0)</f>
        <v>0</v>
      </c>
      <c r="L112" s="33"/>
      <c r="M112" s="82"/>
      <c r="N112" s="33"/>
      <c r="O112" s="33"/>
      <c r="P112" s="6"/>
      <c r="Q112" s="6"/>
      <c r="R112" s="273">
        <f>R109+R110</f>
        <v>0</v>
      </c>
      <c r="S112" s="33"/>
      <c r="T112" s="33"/>
      <c r="U112" s="33"/>
      <c r="V112" s="33"/>
      <c r="W112" s="6"/>
      <c r="X112" s="6"/>
      <c r="Y112" s="273">
        <f>Y109+Y110</f>
        <v>0</v>
      </c>
      <c r="Z112" s="5"/>
      <c r="AA112" s="33"/>
      <c r="AB112" s="33"/>
      <c r="AC112" s="33"/>
      <c r="AD112" s="6"/>
      <c r="AE112" s="6"/>
      <c r="AF112" s="273">
        <f>AF109+AF110</f>
        <v>0</v>
      </c>
      <c r="AG112" s="33"/>
      <c r="AH112" s="33"/>
      <c r="AI112" s="33"/>
      <c r="AJ112" s="33"/>
      <c r="AK112" s="6"/>
      <c r="AL112" s="6"/>
      <c r="AM112" s="273">
        <f>AM109+AM110</f>
        <v>0</v>
      </c>
      <c r="AN112" s="33"/>
      <c r="AO112" s="109">
        <f>+K112+R112+Y112+AF112+AM112</f>
        <v>0</v>
      </c>
    </row>
    <row r="113" spans="1:41" x14ac:dyDescent="0.25">
      <c r="B113" s="115"/>
      <c r="C113" s="116"/>
      <c r="D113" s="116"/>
      <c r="E113" s="116"/>
      <c r="F113" s="116"/>
      <c r="G113" s="116"/>
      <c r="H113" s="6"/>
      <c r="I113" s="6"/>
      <c r="J113" s="6"/>
      <c r="K113" s="69">
        <f>ROUND((K112*I112),0)</f>
        <v>0</v>
      </c>
      <c r="L113" s="33"/>
      <c r="M113" s="82"/>
      <c r="N113" s="33"/>
      <c r="O113" s="33"/>
      <c r="P113" s="6"/>
      <c r="Q113" s="6"/>
      <c r="R113" s="69">
        <f>ROUND((R112*I112),0)</f>
        <v>0</v>
      </c>
      <c r="S113" s="33"/>
      <c r="T113" s="33"/>
      <c r="U113" s="33"/>
      <c r="V113" s="33"/>
      <c r="W113" s="6"/>
      <c r="X113" s="6"/>
      <c r="Y113" s="69">
        <f>ROUND((Y112*I112),0)</f>
        <v>0</v>
      </c>
      <c r="Z113" s="5"/>
      <c r="AA113" s="33"/>
      <c r="AB113" s="33"/>
      <c r="AC113" s="33"/>
      <c r="AD113" s="6"/>
      <c r="AE113" s="6"/>
      <c r="AF113" s="69">
        <f>ROUND((AF112*I112),0)</f>
        <v>0</v>
      </c>
      <c r="AG113" s="33"/>
      <c r="AH113" s="33"/>
      <c r="AI113" s="33"/>
      <c r="AJ113" s="33"/>
      <c r="AK113" s="6"/>
      <c r="AL113" s="6"/>
      <c r="AM113" s="69">
        <f>ROUND((AM112*I112),0)</f>
        <v>0</v>
      </c>
      <c r="AN113" s="33"/>
      <c r="AO113" s="109">
        <f>+K113+R113+Y113+AF113+AM113</f>
        <v>0</v>
      </c>
    </row>
    <row r="114" spans="1:41" x14ac:dyDescent="0.25">
      <c r="B114" s="115"/>
      <c r="C114" s="116"/>
      <c r="D114" s="116"/>
      <c r="E114" s="116"/>
      <c r="F114" s="116"/>
      <c r="G114" s="116"/>
      <c r="H114" s="5"/>
      <c r="I114" s="6"/>
      <c r="J114" s="6"/>
      <c r="K114" s="33"/>
      <c r="L114" s="33"/>
      <c r="M114" s="82"/>
      <c r="N114" s="33"/>
      <c r="O114" s="33"/>
      <c r="P114" s="6"/>
      <c r="Q114" s="6"/>
      <c r="R114" s="33"/>
      <c r="S114" s="33"/>
      <c r="T114" s="33"/>
      <c r="U114" s="33"/>
      <c r="V114" s="33"/>
      <c r="W114" s="6"/>
      <c r="X114" s="6"/>
      <c r="Y114" s="33"/>
      <c r="Z114" s="5"/>
      <c r="AA114" s="33"/>
      <c r="AB114" s="33"/>
      <c r="AC114" s="33"/>
      <c r="AD114" s="6"/>
      <c r="AE114" s="6"/>
      <c r="AF114" s="33"/>
      <c r="AG114" s="33"/>
      <c r="AH114" s="33"/>
      <c r="AI114" s="33"/>
      <c r="AJ114" s="33"/>
      <c r="AK114" s="6"/>
      <c r="AL114" s="6"/>
      <c r="AM114" s="33"/>
      <c r="AN114" s="33"/>
      <c r="AO114" s="8"/>
    </row>
    <row r="115" spans="1:41" ht="15.75" x14ac:dyDescent="0.25">
      <c r="B115" s="527" t="s">
        <v>72</v>
      </c>
      <c r="C115" s="525"/>
      <c r="D115" s="5"/>
      <c r="E115" s="5"/>
      <c r="F115" s="5"/>
      <c r="G115" s="5"/>
      <c r="H115" s="5"/>
      <c r="I115" s="117" t="s">
        <v>71</v>
      </c>
      <c r="J115" s="31" t="e">
        <f>K106*I115</f>
        <v>#VALUE!</v>
      </c>
      <c r="K115" s="118">
        <f>IF(I115="MTDC", K107, IF(I115="TDC", K110, IF(I115="TFFA", K113, 0)))</f>
        <v>0</v>
      </c>
      <c r="L115" s="33"/>
      <c r="M115" s="82"/>
      <c r="N115" s="33"/>
      <c r="O115" s="33"/>
      <c r="P115" s="119"/>
      <c r="Q115" s="31" t="e">
        <f>R106*I115</f>
        <v>#VALUE!</v>
      </c>
      <c r="R115" s="120">
        <f>IF(I115="mtdc",R107,IF(I115="tdc",R110,IF(I115="tffa",R113)))</f>
        <v>0</v>
      </c>
      <c r="S115" s="33"/>
      <c r="T115" s="33"/>
      <c r="U115" s="33"/>
      <c r="V115" s="33"/>
      <c r="W115" s="119"/>
      <c r="X115" s="31" t="e">
        <f>Y106*I115</f>
        <v>#VALUE!</v>
      </c>
      <c r="Y115" s="118">
        <f>IF(I115="mtdc", Y107, IF(I115="tdc",Y110,IF(I115="tffa",Y113)))</f>
        <v>0</v>
      </c>
      <c r="Z115" s="5"/>
      <c r="AA115" s="33"/>
      <c r="AB115" s="33"/>
      <c r="AC115" s="33"/>
      <c r="AD115" s="119"/>
      <c r="AE115" s="31" t="e">
        <f>AF106*I115</f>
        <v>#VALUE!</v>
      </c>
      <c r="AF115" s="118">
        <f>IF(I115="mtdc",AF107,IF(I115="tdc",AF110,IF(I115="tffa",AF113)))</f>
        <v>0</v>
      </c>
      <c r="AG115" s="33"/>
      <c r="AH115" s="33"/>
      <c r="AI115" s="33"/>
      <c r="AJ115" s="33"/>
      <c r="AK115" s="119"/>
      <c r="AL115" s="31" t="e">
        <f>AM106*I115</f>
        <v>#VALUE!</v>
      </c>
      <c r="AM115" s="118">
        <f>IF(I115="mtdc",AM107,IF(I115="tdc",AM110,IF(I115="tffa",AM113)))</f>
        <v>0</v>
      </c>
      <c r="AN115" s="33"/>
      <c r="AO115" s="121">
        <f>K115+R115+Y115+AF115+AM115</f>
        <v>0</v>
      </c>
    </row>
    <row r="116" spans="1:41" x14ac:dyDescent="0.25">
      <c r="B116" s="115"/>
      <c r="C116" s="116"/>
      <c r="D116" s="5"/>
      <c r="E116" s="5"/>
      <c r="F116" s="5"/>
      <c r="G116" s="5"/>
      <c r="H116" s="5"/>
      <c r="I116" s="6"/>
      <c r="J116" s="6"/>
      <c r="K116" s="33"/>
      <c r="L116" s="33"/>
      <c r="M116" s="82"/>
      <c r="N116" s="33"/>
      <c r="O116" s="33"/>
      <c r="P116" s="6"/>
      <c r="Q116" s="6"/>
      <c r="R116" s="90"/>
      <c r="S116" s="33"/>
      <c r="T116" s="33"/>
      <c r="U116" s="33"/>
      <c r="V116" s="33"/>
      <c r="W116" s="6"/>
      <c r="X116" s="6"/>
      <c r="Y116" s="33"/>
      <c r="Z116" s="5"/>
      <c r="AA116" s="33"/>
      <c r="AB116" s="33"/>
      <c r="AC116" s="33"/>
      <c r="AD116" s="6"/>
      <c r="AE116" s="6"/>
      <c r="AF116" s="33"/>
      <c r="AG116" s="33"/>
      <c r="AH116" s="33"/>
      <c r="AI116" s="33"/>
      <c r="AJ116" s="33"/>
      <c r="AK116" s="6"/>
      <c r="AL116" s="6"/>
      <c r="AM116" s="33"/>
      <c r="AN116" s="33"/>
      <c r="AO116" s="8"/>
    </row>
    <row r="117" spans="1:41" s="128" customFormat="1" ht="18.75" x14ac:dyDescent="0.3">
      <c r="B117" s="528" t="s">
        <v>73</v>
      </c>
      <c r="C117" s="529"/>
      <c r="D117" s="122"/>
      <c r="E117" s="122"/>
      <c r="F117" s="122"/>
      <c r="G117" s="122"/>
      <c r="H117" s="122"/>
      <c r="I117" s="123"/>
      <c r="J117" s="123"/>
      <c r="K117" s="124">
        <f>K102+K115</f>
        <v>0</v>
      </c>
      <c r="L117" s="125"/>
      <c r="M117" s="126"/>
      <c r="N117" s="125"/>
      <c r="O117" s="125"/>
      <c r="P117" s="123"/>
      <c r="Q117" s="123"/>
      <c r="R117" s="124">
        <f>R102+R115</f>
        <v>0</v>
      </c>
      <c r="S117" s="125"/>
      <c r="T117" s="125"/>
      <c r="U117" s="125"/>
      <c r="V117" s="125"/>
      <c r="W117" s="123"/>
      <c r="X117" s="123"/>
      <c r="Y117" s="124">
        <f>Y102+Y115</f>
        <v>0</v>
      </c>
      <c r="Z117" s="122"/>
      <c r="AA117" s="125"/>
      <c r="AB117" s="125"/>
      <c r="AC117" s="125"/>
      <c r="AD117" s="123"/>
      <c r="AE117" s="123"/>
      <c r="AF117" s="124">
        <f>AF102+AF115</f>
        <v>0</v>
      </c>
      <c r="AG117" s="125"/>
      <c r="AH117" s="125"/>
      <c r="AI117" s="125"/>
      <c r="AJ117" s="125"/>
      <c r="AK117" s="123"/>
      <c r="AL117" s="123"/>
      <c r="AM117" s="124">
        <f>AM102+AM115</f>
        <v>0</v>
      </c>
      <c r="AN117" s="125"/>
      <c r="AO117" s="127">
        <f>K117+R117+Y117+AF117+AM117</f>
        <v>0</v>
      </c>
    </row>
    <row r="118" spans="1:41" hidden="1" x14ac:dyDescent="0.25">
      <c r="B118" s="115"/>
      <c r="C118" s="116"/>
      <c r="D118" s="116"/>
      <c r="E118" s="116"/>
      <c r="F118" s="116"/>
      <c r="G118" s="116"/>
      <c r="H118" s="5"/>
      <c r="I118" s="6"/>
      <c r="J118" s="6"/>
      <c r="K118" s="5"/>
      <c r="L118" s="5"/>
      <c r="M118" s="7"/>
      <c r="N118" s="5"/>
      <c r="O118" s="5"/>
      <c r="P118" s="6"/>
      <c r="Q118" s="6"/>
      <c r="R118" s="5"/>
      <c r="S118" s="5"/>
      <c r="T118" s="5"/>
      <c r="U118" s="5"/>
      <c r="V118" s="5"/>
      <c r="W118" s="6"/>
      <c r="X118" s="6"/>
      <c r="Y118" s="5"/>
      <c r="Z118" s="5"/>
      <c r="AA118" s="5"/>
      <c r="AB118" s="5"/>
      <c r="AC118" s="5"/>
      <c r="AD118" s="6"/>
      <c r="AE118" s="6"/>
      <c r="AF118" s="5"/>
      <c r="AG118" s="5"/>
      <c r="AH118" s="5"/>
      <c r="AI118" s="5"/>
      <c r="AJ118" s="5"/>
      <c r="AK118" s="6"/>
      <c r="AL118" s="6"/>
      <c r="AM118" s="5"/>
      <c r="AN118" s="5"/>
      <c r="AO118" s="129">
        <f>AO44+AO100+AO115</f>
        <v>0</v>
      </c>
    </row>
    <row r="119" spans="1:41" hidden="1" x14ac:dyDescent="0.25">
      <c r="B119" s="115"/>
      <c r="C119" s="116"/>
      <c r="D119" s="116"/>
      <c r="E119" s="116"/>
      <c r="F119" s="116"/>
      <c r="G119" s="116"/>
      <c r="H119" s="5"/>
      <c r="I119" s="6"/>
      <c r="J119" s="6"/>
      <c r="K119" s="5"/>
      <c r="L119" s="5"/>
      <c r="M119" s="7"/>
      <c r="N119" s="5"/>
      <c r="O119" s="5"/>
      <c r="P119" s="6"/>
      <c r="Q119" s="6"/>
      <c r="R119" s="5"/>
      <c r="S119" s="5"/>
      <c r="T119" s="5"/>
      <c r="U119" s="5"/>
      <c r="V119" s="5"/>
      <c r="W119" s="6"/>
      <c r="X119" s="6"/>
      <c r="Y119" s="5"/>
      <c r="Z119" s="5"/>
      <c r="AA119" s="5"/>
      <c r="AB119" s="5"/>
      <c r="AC119" s="5"/>
      <c r="AD119" s="6"/>
      <c r="AE119" s="6"/>
      <c r="AF119" s="5"/>
      <c r="AG119" s="5"/>
      <c r="AH119" s="5"/>
      <c r="AI119" s="5"/>
      <c r="AJ119" s="5"/>
      <c r="AK119" s="6"/>
      <c r="AL119" s="6"/>
      <c r="AM119" s="5"/>
      <c r="AN119" s="5"/>
      <c r="AO119" s="130">
        <f>+AO117-AO118</f>
        <v>0</v>
      </c>
    </row>
    <row r="120" spans="1:41" ht="16.5" thickBot="1" x14ac:dyDescent="0.3">
      <c r="B120" s="131"/>
      <c r="C120" s="132"/>
      <c r="D120" s="132"/>
      <c r="E120" s="132"/>
      <c r="F120" s="132"/>
      <c r="G120" s="132"/>
      <c r="H120" s="133"/>
      <c r="I120" s="134"/>
      <c r="J120" s="134"/>
      <c r="K120" s="133"/>
      <c r="L120" s="133"/>
      <c r="M120" s="135"/>
      <c r="N120" s="133"/>
      <c r="O120" s="133"/>
      <c r="P120" s="134"/>
      <c r="Q120" s="134"/>
      <c r="R120" s="133"/>
      <c r="S120" s="133"/>
      <c r="T120" s="133"/>
      <c r="U120" s="133"/>
      <c r="V120" s="133"/>
      <c r="W120" s="134"/>
      <c r="X120" s="134"/>
      <c r="Y120" s="133"/>
      <c r="Z120" s="133"/>
      <c r="AA120" s="133"/>
      <c r="AB120" s="133"/>
      <c r="AC120" s="133"/>
      <c r="AD120" s="134"/>
      <c r="AE120" s="134"/>
      <c r="AF120" s="133"/>
      <c r="AG120" s="133"/>
      <c r="AH120" s="133"/>
      <c r="AI120" s="133"/>
      <c r="AJ120" s="133"/>
      <c r="AK120" s="134"/>
      <c r="AL120" s="134"/>
      <c r="AM120" s="133"/>
      <c r="AN120" s="133"/>
      <c r="AO120" s="136" t="str">
        <f>IF(AO119=0,"Balanced","NOT BALANCED!")</f>
        <v>Balanced</v>
      </c>
    </row>
    <row r="121" spans="1:41" x14ac:dyDescent="0.25">
      <c r="A121" s="140"/>
      <c r="B121" s="310"/>
      <c r="C121" s="310"/>
      <c r="D121" s="310"/>
      <c r="E121" s="310"/>
      <c r="F121" s="310"/>
      <c r="G121" s="310"/>
      <c r="H121" s="310"/>
      <c r="I121" s="311"/>
      <c r="J121" s="311"/>
      <c r="K121" s="310"/>
      <c r="L121" s="276"/>
      <c r="M121" s="278"/>
      <c r="N121" s="276"/>
      <c r="O121" s="276"/>
      <c r="P121" s="277"/>
    </row>
    <row r="122" spans="1:41" hidden="1" x14ac:dyDescent="0.25">
      <c r="A122" s="140"/>
      <c r="B122" s="310" t="s">
        <v>86</v>
      </c>
      <c r="C122" s="408">
        <f>0.3073</f>
        <v>0.30730000000000002</v>
      </c>
      <c r="D122" s="408">
        <v>6512</v>
      </c>
      <c r="E122" s="310"/>
      <c r="F122" s="310"/>
      <c r="G122" s="310"/>
      <c r="H122" s="310"/>
      <c r="I122" s="311"/>
      <c r="J122" s="311"/>
      <c r="K122" s="310"/>
      <c r="L122" s="276"/>
      <c r="M122" s="278"/>
      <c r="N122" s="276"/>
      <c r="O122" s="276"/>
      <c r="P122" s="277"/>
    </row>
    <row r="123" spans="1:41" hidden="1" x14ac:dyDescent="0.25">
      <c r="A123" s="140"/>
      <c r="B123" s="310" t="s">
        <v>198</v>
      </c>
      <c r="C123" s="408">
        <f>0.3073</f>
        <v>0.30730000000000002</v>
      </c>
      <c r="D123" s="408">
        <v>6512</v>
      </c>
      <c r="E123" s="310"/>
      <c r="F123" s="310"/>
      <c r="G123" s="310"/>
      <c r="H123" s="310"/>
      <c r="I123" s="311"/>
      <c r="J123" s="311"/>
      <c r="K123" s="310"/>
      <c r="L123" s="276"/>
      <c r="M123" s="278"/>
      <c r="N123" s="276"/>
      <c r="O123" s="276"/>
      <c r="P123" s="277"/>
    </row>
    <row r="124" spans="1:41" hidden="1" x14ac:dyDescent="0.25">
      <c r="A124" s="140"/>
      <c r="B124" s="310" t="s">
        <v>114</v>
      </c>
      <c r="C124" s="408">
        <f>0.3073</f>
        <v>0.30730000000000002</v>
      </c>
      <c r="D124" s="408">
        <v>0</v>
      </c>
      <c r="E124" s="310"/>
      <c r="F124" s="310"/>
      <c r="G124" s="310"/>
      <c r="H124" s="310"/>
      <c r="I124" s="311"/>
      <c r="J124" s="311"/>
      <c r="K124" s="310"/>
      <c r="L124" s="276"/>
      <c r="M124" s="278"/>
      <c r="N124" s="276"/>
      <c r="O124" s="276"/>
      <c r="P124" s="277"/>
    </row>
    <row r="125" spans="1:41" hidden="1" x14ac:dyDescent="0.25">
      <c r="A125" s="140"/>
      <c r="B125" s="310" t="s">
        <v>87</v>
      </c>
      <c r="C125" s="408">
        <f>0.086+0.0045</f>
        <v>9.0499999999999997E-2</v>
      </c>
      <c r="D125" s="408">
        <v>4326</v>
      </c>
      <c r="E125" s="310"/>
      <c r="F125" s="310"/>
      <c r="G125" s="310"/>
      <c r="H125" s="310"/>
      <c r="I125" s="311"/>
      <c r="J125" s="311"/>
      <c r="K125" s="310"/>
      <c r="L125" s="276"/>
      <c r="M125" s="278"/>
      <c r="N125" s="276"/>
      <c r="O125" s="276"/>
      <c r="P125" s="277"/>
    </row>
    <row r="126" spans="1:41" hidden="1" x14ac:dyDescent="0.25">
      <c r="A126" s="140"/>
      <c r="B126" s="310" t="s">
        <v>88</v>
      </c>
      <c r="C126" s="408">
        <f>0.086+0.0045</f>
        <v>9.0499999999999997E-2</v>
      </c>
      <c r="D126" s="408">
        <v>2620</v>
      </c>
      <c r="E126" s="310"/>
      <c r="F126" s="310"/>
      <c r="G126" s="310"/>
      <c r="H126" s="310"/>
      <c r="I126" s="311"/>
      <c r="J126" s="311"/>
      <c r="K126" s="310"/>
      <c r="L126" s="276"/>
      <c r="M126" s="278"/>
      <c r="N126" s="276"/>
      <c r="O126" s="276"/>
      <c r="P126" s="277"/>
    </row>
    <row r="127" spans="1:41" hidden="1" x14ac:dyDescent="0.25">
      <c r="A127" s="140"/>
      <c r="B127" s="310" t="s">
        <v>89</v>
      </c>
      <c r="C127" s="408">
        <f>0.086+0.0045</f>
        <v>9.0499999999999997E-2</v>
      </c>
      <c r="D127" s="408">
        <v>0</v>
      </c>
      <c r="E127" s="310"/>
      <c r="F127" s="310"/>
      <c r="G127" s="310"/>
      <c r="H127" s="310"/>
      <c r="I127" s="311"/>
      <c r="J127" s="311"/>
      <c r="K127" s="310"/>
      <c r="L127" s="276"/>
      <c r="M127" s="278"/>
      <c r="N127" s="276"/>
      <c r="O127" s="276"/>
      <c r="P127" s="277"/>
    </row>
    <row r="128" spans="1:41" hidden="1" x14ac:dyDescent="0.25">
      <c r="A128" s="140"/>
      <c r="B128" s="310"/>
      <c r="C128" s="310">
        <v>0</v>
      </c>
      <c r="D128" s="310">
        <v>0</v>
      </c>
      <c r="E128" s="310"/>
      <c r="F128" s="310"/>
      <c r="G128" s="310"/>
      <c r="H128" s="310"/>
      <c r="I128" s="311"/>
      <c r="J128" s="311"/>
      <c r="K128" s="310"/>
      <c r="L128" s="276"/>
      <c r="M128" s="278"/>
      <c r="N128" s="276"/>
      <c r="O128" s="276"/>
      <c r="P128" s="277"/>
    </row>
    <row r="129" spans="1:16" x14ac:dyDescent="0.25">
      <c r="A129" s="140"/>
      <c r="B129" s="310" t="s">
        <v>100</v>
      </c>
      <c r="C129" s="310"/>
      <c r="D129" s="310"/>
      <c r="E129" s="310"/>
      <c r="F129" s="310"/>
      <c r="G129" s="310"/>
      <c r="H129" s="310"/>
      <c r="I129" s="311"/>
      <c r="J129" s="311"/>
      <c r="K129" s="310"/>
      <c r="L129" s="276"/>
      <c r="M129" s="278"/>
      <c r="N129" s="276"/>
      <c r="O129" s="276"/>
      <c r="P129" s="277"/>
    </row>
    <row r="130" spans="1:16" x14ac:dyDescent="0.25">
      <c r="A130" s="140"/>
      <c r="B130" s="310" t="s">
        <v>98</v>
      </c>
      <c r="C130" s="310"/>
      <c r="D130" s="310"/>
      <c r="E130" s="310"/>
      <c r="F130" s="310"/>
      <c r="G130" s="310"/>
      <c r="H130" s="310"/>
      <c r="I130" s="311"/>
      <c r="J130" s="311"/>
      <c r="K130" s="310"/>
      <c r="L130" s="276"/>
      <c r="M130" s="278"/>
      <c r="N130" s="276"/>
      <c r="O130" s="276"/>
      <c r="P130" s="277"/>
    </row>
    <row r="131" spans="1:16" x14ac:dyDescent="0.25">
      <c r="A131" s="140"/>
      <c r="B131" s="310" t="s">
        <v>99</v>
      </c>
      <c r="C131" s="310"/>
      <c r="D131" s="310"/>
      <c r="E131" s="310"/>
      <c r="F131" s="310"/>
      <c r="G131" s="310"/>
      <c r="H131" s="310"/>
      <c r="I131" s="311"/>
      <c r="J131" s="311"/>
      <c r="K131" s="310"/>
      <c r="L131" s="276"/>
      <c r="M131" s="278"/>
      <c r="N131" s="276"/>
      <c r="O131" s="276"/>
      <c r="P131" s="277"/>
    </row>
    <row r="132" spans="1:16" x14ac:dyDescent="0.25">
      <c r="A132" s="140"/>
      <c r="B132" s="310"/>
      <c r="C132" s="310"/>
      <c r="D132" s="310"/>
      <c r="E132" s="310"/>
      <c r="F132" s="310"/>
      <c r="G132" s="310"/>
      <c r="H132" s="310"/>
      <c r="I132" s="311"/>
      <c r="J132" s="311"/>
      <c r="K132" s="310"/>
      <c r="L132" s="276"/>
      <c r="M132" s="278"/>
      <c r="N132" s="276"/>
      <c r="O132" s="276"/>
      <c r="P132" s="277"/>
    </row>
    <row r="133" spans="1:16" x14ac:dyDescent="0.25">
      <c r="A133" s="140"/>
      <c r="B133" s="310" t="s">
        <v>122</v>
      </c>
      <c r="C133" s="310"/>
      <c r="D133" s="310"/>
      <c r="E133" s="310"/>
      <c r="F133" s="310"/>
      <c r="G133" s="310"/>
      <c r="H133" s="310"/>
      <c r="I133" s="311"/>
      <c r="J133" s="311"/>
      <c r="K133" s="310"/>
      <c r="L133" s="276"/>
      <c r="M133" s="278"/>
      <c r="N133" s="276"/>
      <c r="O133" s="276"/>
      <c r="P133" s="277"/>
    </row>
    <row r="134" spans="1:16" x14ac:dyDescent="0.25">
      <c r="A134" s="140"/>
      <c r="B134" s="310" t="s">
        <v>121</v>
      </c>
      <c r="C134" s="310"/>
      <c r="D134" s="310"/>
      <c r="E134" s="310"/>
      <c r="F134" s="310"/>
      <c r="G134" s="310"/>
      <c r="H134" s="310"/>
      <c r="I134" s="311"/>
      <c r="J134" s="311"/>
      <c r="K134" s="310"/>
      <c r="L134" s="276"/>
      <c r="M134" s="278"/>
      <c r="N134" s="276"/>
      <c r="O134" s="276"/>
      <c r="P134" s="277"/>
    </row>
    <row r="135" spans="1:16" x14ac:dyDescent="0.25">
      <c r="A135" s="140"/>
      <c r="B135" s="310" t="s">
        <v>120</v>
      </c>
      <c r="C135" s="310"/>
      <c r="D135" s="310"/>
      <c r="E135" s="310"/>
      <c r="F135" s="310"/>
      <c r="G135" s="310"/>
      <c r="H135" s="310"/>
      <c r="I135" s="311"/>
      <c r="J135" s="311"/>
      <c r="K135" s="310"/>
      <c r="L135" s="276"/>
      <c r="M135" s="278"/>
      <c r="N135" s="276"/>
      <c r="O135" s="276"/>
      <c r="P135" s="277"/>
    </row>
    <row r="136" spans="1:16" x14ac:dyDescent="0.25">
      <c r="A136" s="140"/>
      <c r="B136" s="310" t="s">
        <v>119</v>
      </c>
      <c r="C136" s="310"/>
      <c r="D136" s="310"/>
      <c r="E136" s="310"/>
      <c r="F136" s="310"/>
      <c r="G136" s="310"/>
      <c r="H136" s="310"/>
      <c r="I136" s="311"/>
      <c r="J136" s="311"/>
      <c r="K136" s="310"/>
      <c r="L136" s="276"/>
      <c r="M136" s="278"/>
      <c r="N136" s="276"/>
      <c r="O136" s="276"/>
      <c r="P136" s="277"/>
    </row>
    <row r="137" spans="1:16" x14ac:dyDescent="0.25">
      <c r="A137" s="140"/>
      <c r="B137" s="310" t="s">
        <v>108</v>
      </c>
      <c r="C137" s="310"/>
      <c r="D137" s="310"/>
      <c r="E137" s="310"/>
      <c r="F137" s="310"/>
      <c r="G137" s="310"/>
      <c r="H137" s="310"/>
      <c r="I137" s="311"/>
      <c r="J137" s="311"/>
      <c r="K137" s="310"/>
      <c r="L137" s="276"/>
      <c r="M137" s="278"/>
      <c r="N137" s="276"/>
      <c r="O137" s="276"/>
      <c r="P137" s="277"/>
    </row>
    <row r="138" spans="1:16" x14ac:dyDescent="0.25">
      <c r="A138" s="140"/>
      <c r="B138" s="310" t="s">
        <v>109</v>
      </c>
      <c r="C138" s="310"/>
      <c r="D138" s="310"/>
      <c r="E138" s="310"/>
      <c r="F138" s="310"/>
      <c r="G138" s="310"/>
      <c r="H138" s="310"/>
      <c r="I138" s="311"/>
      <c r="J138" s="311"/>
      <c r="K138" s="310"/>
      <c r="L138" s="276"/>
      <c r="M138" s="278"/>
      <c r="N138" s="276"/>
      <c r="O138" s="276"/>
      <c r="P138" s="277"/>
    </row>
    <row r="139" spans="1:16" x14ac:dyDescent="0.25">
      <c r="A139" s="140"/>
      <c r="B139" s="310" t="s">
        <v>123</v>
      </c>
      <c r="C139" s="310"/>
      <c r="D139" s="310"/>
      <c r="E139" s="310"/>
      <c r="F139" s="310"/>
      <c r="G139" s="310"/>
      <c r="H139" s="310"/>
      <c r="I139" s="311"/>
      <c r="J139" s="311"/>
      <c r="K139" s="310"/>
      <c r="L139" s="276"/>
      <c r="M139" s="278"/>
      <c r="N139" s="276"/>
      <c r="O139" s="276"/>
      <c r="P139" s="277"/>
    </row>
    <row r="140" spans="1:16" x14ac:dyDescent="0.25">
      <c r="A140" s="140"/>
      <c r="B140" s="310"/>
      <c r="C140" s="310"/>
      <c r="D140" s="310"/>
      <c r="E140" s="310"/>
      <c r="F140" s="310"/>
      <c r="G140" s="310"/>
      <c r="H140" s="310"/>
      <c r="I140" s="311"/>
      <c r="J140" s="311"/>
      <c r="K140" s="310"/>
      <c r="L140" s="276"/>
      <c r="M140" s="278"/>
      <c r="N140" s="276"/>
      <c r="O140" s="276"/>
      <c r="P140" s="277"/>
    </row>
    <row r="141" spans="1:16" x14ac:dyDescent="0.25">
      <c r="A141" s="140"/>
      <c r="B141" s="310"/>
      <c r="C141" s="310"/>
      <c r="D141" s="310"/>
      <c r="E141" s="310"/>
      <c r="F141" s="310"/>
      <c r="G141" s="310"/>
      <c r="H141" s="310"/>
      <c r="I141" s="311"/>
      <c r="J141" s="311"/>
      <c r="K141" s="310"/>
      <c r="L141" s="276"/>
      <c r="M141" s="278"/>
      <c r="N141" s="276"/>
      <c r="O141" s="276"/>
      <c r="P141" s="277"/>
    </row>
    <row r="142" spans="1:16" x14ac:dyDescent="0.25">
      <c r="A142" s="140"/>
      <c r="B142" s="310"/>
      <c r="C142" s="310"/>
      <c r="D142" s="310"/>
      <c r="E142" s="310"/>
      <c r="F142" s="310"/>
      <c r="G142" s="310"/>
      <c r="H142" s="310"/>
      <c r="I142" s="311"/>
      <c r="J142" s="311"/>
      <c r="K142" s="310"/>
      <c r="L142" s="276"/>
      <c r="M142" s="278"/>
      <c r="N142" s="276"/>
      <c r="O142" s="276"/>
      <c r="P142" s="277"/>
    </row>
    <row r="143" spans="1:16" x14ac:dyDescent="0.25">
      <c r="A143" s="140"/>
      <c r="B143" s="310"/>
      <c r="C143" s="310"/>
      <c r="D143" s="310"/>
      <c r="E143" s="310"/>
      <c r="F143" s="310"/>
      <c r="G143" s="310"/>
      <c r="H143" s="310"/>
      <c r="I143" s="311"/>
      <c r="J143" s="311"/>
      <c r="K143" s="310"/>
      <c r="L143" s="276"/>
      <c r="M143" s="278"/>
      <c r="N143" s="276"/>
      <c r="O143" s="276"/>
      <c r="P143" s="277"/>
    </row>
    <row r="144" spans="1:16" x14ac:dyDescent="0.25">
      <c r="A144" s="140"/>
      <c r="B144" s="310"/>
      <c r="C144" s="310"/>
      <c r="D144" s="310"/>
      <c r="E144" s="310"/>
      <c r="F144" s="310"/>
      <c r="G144" s="310"/>
      <c r="H144" s="310"/>
      <c r="I144" s="311"/>
      <c r="J144" s="311"/>
      <c r="K144" s="310"/>
      <c r="L144" s="276"/>
      <c r="M144" s="278"/>
      <c r="N144" s="276"/>
      <c r="O144" s="276"/>
      <c r="P144" s="277"/>
    </row>
    <row r="145" spans="1:5" x14ac:dyDescent="0.25">
      <c r="A145" s="140"/>
      <c r="B145" s="140"/>
      <c r="C145" s="140"/>
      <c r="D145" s="140"/>
      <c r="E145" s="140"/>
    </row>
  </sheetData>
  <sheetProtection algorithmName="SHA-512" hashValue="eiYc5kIZ20r6RX9haULftlpKEMhdQZ2+VufJTtIhQTZ9lZg3wvwneEakhd0L6/NyszUGZs0htPoJrVOWBqNwag==" saltValue="W9n2Hu9tC0BT0fJnXdZ58g==" spinCount="100000" sheet="1" objects="1" scenarios="1"/>
  <mergeCells count="70">
    <mergeCell ref="G97:H97"/>
    <mergeCell ref="G98:H98"/>
    <mergeCell ref="G92:H92"/>
    <mergeCell ref="G93:H93"/>
    <mergeCell ref="G94:H94"/>
    <mergeCell ref="G95:H95"/>
    <mergeCell ref="G96:H96"/>
    <mergeCell ref="G87:H87"/>
    <mergeCell ref="G88:H88"/>
    <mergeCell ref="G89:H89"/>
    <mergeCell ref="G90:H90"/>
    <mergeCell ref="G91:H91"/>
    <mergeCell ref="G82:H82"/>
    <mergeCell ref="G83:H83"/>
    <mergeCell ref="G84:H84"/>
    <mergeCell ref="G85:H85"/>
    <mergeCell ref="G86:H86"/>
    <mergeCell ref="G71:H71"/>
    <mergeCell ref="G72:H72"/>
    <mergeCell ref="G73:H73"/>
    <mergeCell ref="G75:H75"/>
    <mergeCell ref="G79:H79"/>
    <mergeCell ref="G65:H65"/>
    <mergeCell ref="G66:H66"/>
    <mergeCell ref="G67:H67"/>
    <mergeCell ref="G68:H68"/>
    <mergeCell ref="G70:H70"/>
    <mergeCell ref="G59:H59"/>
    <mergeCell ref="G60:H60"/>
    <mergeCell ref="G61:H61"/>
    <mergeCell ref="G62:H62"/>
    <mergeCell ref="G64:H64"/>
    <mergeCell ref="G54:H54"/>
    <mergeCell ref="G55:H55"/>
    <mergeCell ref="G56:H56"/>
    <mergeCell ref="G57:H57"/>
    <mergeCell ref="G58:H58"/>
    <mergeCell ref="E46:F46"/>
    <mergeCell ref="G46:H46"/>
    <mergeCell ref="G50:H50"/>
    <mergeCell ref="G52:H52"/>
    <mergeCell ref="G47:H47"/>
    <mergeCell ref="G48:H48"/>
    <mergeCell ref="G51:H51"/>
    <mergeCell ref="M72:O72"/>
    <mergeCell ref="B117:C117"/>
    <mergeCell ref="B100:C100"/>
    <mergeCell ref="B102:C102"/>
    <mergeCell ref="B104:C104"/>
    <mergeCell ref="B106:C106"/>
    <mergeCell ref="B109:C109"/>
    <mergeCell ref="B115:C115"/>
    <mergeCell ref="B73:C73"/>
    <mergeCell ref="G76:H76"/>
    <mergeCell ref="G77:H77"/>
    <mergeCell ref="G78:H78"/>
    <mergeCell ref="G99:H99"/>
    <mergeCell ref="B74:C74"/>
    <mergeCell ref="G80:H80"/>
    <mergeCell ref="G81:H81"/>
    <mergeCell ref="B23:C23"/>
    <mergeCell ref="B42:C42"/>
    <mergeCell ref="B44:C44"/>
    <mergeCell ref="B49:C49"/>
    <mergeCell ref="B46:C46"/>
    <mergeCell ref="B53:C53"/>
    <mergeCell ref="B63:C63"/>
    <mergeCell ref="B69:C69"/>
    <mergeCell ref="B71:C71"/>
    <mergeCell ref="B72:C72"/>
  </mergeCells>
  <dataValidations xWindow="744" yWindow="397" count="8">
    <dataValidation allowBlank="1" showInputMessage="1" showErrorMessage="1" prompt="Please enter the appropriate percent of effort based upon the annualized rate.  " sqref="I6"/>
    <dataValidation type="list" showInputMessage="1" showErrorMessage="1" prompt="Please select from the drop-down the type of personnel role to calculate the appropriate benefit type." sqref="G6">
      <formula1>$B$122:$B$128</formula1>
    </dataValidation>
    <dataValidation type="list" showInputMessage="1" showErrorMessage="1" sqref="G18:G22 G7:G10 G12:G16">
      <formula1>$B$122:$B$128</formula1>
    </dataValidation>
    <dataValidation allowBlank="1" showInputMessage="1" showErrorMessage="1" promptTitle="REMEMBER TO CLEAR CELLS TO RIGHT" prompt="Rembmer to clear the cells to the right in this row for budget less than 5 years." sqref="K72:K73"/>
    <dataValidation allowBlank="1" showInputMessage="1" showErrorMessage="1" promptTitle="ADD THE TOTAL OF I79+I80" prompt="If the value you have entered for TDC is accurate for the TFFA value, then adding the sum of I79+I80 will yield the correct total request." sqref="K112 R112 Y112 AF112 AM112"/>
    <dataValidation type="list" allowBlank="1" showInputMessage="1" showErrorMessage="1" promptTitle="TFFA" prompt="If &quot;TFFA&quot; is selected, please make sure the total project costs are entered for each year in the white boxes on row 83." sqref="I115">
      <formula1>J106:J108</formula1>
    </dataValidation>
    <dataValidation type="list" allowBlank="1" showInputMessage="1" showErrorMessage="1" sqref="E6:E10 E75:E99 E70:E73 E64:E68 E54:E62 E18:E22 E50:E52 E12:E16 E47:E48">
      <formula1>$B$129:$B$132</formula1>
    </dataValidation>
    <dataValidation type="list" allowBlank="1" showInputMessage="1" showErrorMessage="1" sqref="G47:H48 G75:H99 G70:H73 G64:H68 G54:H62 G50:H52">
      <formula1>$B$133:$B$140</formula1>
    </dataValidation>
  </dataValidations>
  <printOptions horizontalCentered="1"/>
  <pageMargins left="0.45" right="0.45" top="0.75" bottom="0.75" header="0.3" footer="0.55000000000000004"/>
  <pageSetup scale="33" orientation="landscape" r:id="rId1"/>
  <headerFooter>
    <oddFooter>&amp;R&amp;"-,Bold"&amp;18&amp;F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H33" sqref="H33"/>
    </sheetView>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M126"/>
  <sheetViews>
    <sheetView showZeros="0" topLeftCell="A10" zoomScaleNormal="100" workbookViewId="0">
      <selection activeCell="I57" sqref="I57"/>
    </sheetView>
  </sheetViews>
  <sheetFormatPr defaultRowHeight="15" outlineLevelRow="1" x14ac:dyDescent="0.25"/>
  <cols>
    <col min="1" max="1" width="3.140625" customWidth="1"/>
    <col min="2" max="2" width="19" customWidth="1"/>
    <col min="3" max="3" width="29.5703125" customWidth="1"/>
    <col min="4" max="4" width="3.5703125" hidden="1" customWidth="1"/>
    <col min="5" max="5" width="13.42578125" hidden="1" customWidth="1"/>
    <col min="6" max="6" width="14.28515625" hidden="1" customWidth="1"/>
    <col min="7" max="7" width="9.140625" style="1" hidden="1" customWidth="1"/>
    <col min="8" max="8" width="3.5703125" style="1" customWidth="1"/>
    <col min="9" max="9" width="17" customWidth="1"/>
    <col min="10" max="10" width="3" customWidth="1"/>
    <col min="11" max="11" width="0" style="2" hidden="1" customWidth="1"/>
    <col min="12" max="12" width="13.5703125" hidden="1" customWidth="1"/>
    <col min="13" max="13" width="14.28515625" hidden="1" customWidth="1"/>
    <col min="14" max="14" width="9.28515625" style="1" hidden="1" customWidth="1"/>
    <col min="15" max="15" width="3.5703125" style="1" hidden="1" customWidth="1"/>
    <col min="16" max="16" width="19" customWidth="1"/>
    <col min="17" max="17" width="3" customWidth="1"/>
    <col min="18" max="18" width="9" hidden="1" customWidth="1"/>
    <col min="19" max="19" width="12.28515625" hidden="1" customWidth="1"/>
    <col min="20" max="20" width="13.85546875" hidden="1" customWidth="1"/>
    <col min="21" max="21" width="9.140625" style="1" hidden="1" customWidth="1"/>
    <col min="22" max="22" width="3.5703125" style="1" hidden="1" customWidth="1"/>
    <col min="23" max="23" width="18.5703125" customWidth="1"/>
    <col min="24" max="24" width="2.42578125" hidden="1" customWidth="1"/>
    <col min="25" max="25" width="9" hidden="1" customWidth="1"/>
    <col min="26" max="26" width="12.28515625" hidden="1" customWidth="1"/>
    <col min="27" max="27" width="14" hidden="1" customWidth="1"/>
    <col min="28" max="28" width="8.85546875" style="1" hidden="1" customWidth="1"/>
    <col min="29" max="29" width="3.5703125" style="1" customWidth="1"/>
    <col min="30" max="30" width="18.7109375" customWidth="1"/>
    <col min="31" max="31" width="3" customWidth="1"/>
    <col min="32" max="32" width="9" hidden="1" customWidth="1"/>
    <col min="33" max="33" width="12.28515625" hidden="1" customWidth="1"/>
    <col min="34" max="34" width="15.28515625" hidden="1" customWidth="1"/>
    <col min="35" max="35" width="9.140625" style="1" hidden="1" customWidth="1"/>
    <col min="36" max="36" width="3.5703125" style="1" hidden="1" customWidth="1"/>
    <col min="37" max="37" width="17" customWidth="1"/>
    <col min="38" max="38" width="3" customWidth="1"/>
    <col min="39" max="39" width="20.7109375" customWidth="1"/>
  </cols>
  <sheetData>
    <row r="1" spans="1:39" ht="15.75" thickBot="1" x14ac:dyDescent="0.3">
      <c r="A1" s="256">
        <f>'SPONSOR COSTS'!A1</f>
        <v>0</v>
      </c>
      <c r="B1" s="256" t="str">
        <f>'SPONSOR COSTS'!B1</f>
        <v>Version 8.17.20</v>
      </c>
      <c r="C1" s="256">
        <f>'SPONSOR COSTS'!C1</f>
        <v>0</v>
      </c>
      <c r="D1" s="256">
        <f>'SPONSOR COSTS'!D1</f>
        <v>0</v>
      </c>
      <c r="E1" s="256">
        <f>'SPONSOR COSTS'!E1</f>
        <v>0</v>
      </c>
      <c r="F1" s="256">
        <f>'SPONSOR COSTS'!F1</f>
        <v>0</v>
      </c>
      <c r="G1" s="257">
        <f>'SPONSOR COSTS'!G1</f>
        <v>0</v>
      </c>
      <c r="H1" s="257">
        <f>'SPONSOR COSTS'!H1</f>
        <v>0</v>
      </c>
      <c r="I1" s="256">
        <f>'SPONSOR COSTS'!I1</f>
        <v>0</v>
      </c>
      <c r="J1" s="256">
        <f>'SPONSOR COSTS'!J1</f>
        <v>0</v>
      </c>
      <c r="K1" s="258">
        <f>'SPONSOR COSTS'!K1</f>
        <v>0</v>
      </c>
      <c r="L1" s="256">
        <f>'SPONSOR COSTS'!L1</f>
        <v>0</v>
      </c>
      <c r="M1" s="256">
        <f>'SPONSOR COSTS'!M1</f>
        <v>0</v>
      </c>
      <c r="N1" s="257">
        <f>'SPONSOR COSTS'!N1</f>
        <v>0</v>
      </c>
      <c r="O1" s="257">
        <f>'SPONSOR COSTS'!O1</f>
        <v>0</v>
      </c>
      <c r="P1" s="256">
        <f>'SPONSOR COSTS'!P1</f>
        <v>0</v>
      </c>
      <c r="Q1" s="256">
        <f>'SPONSOR COSTS'!Q1</f>
        <v>0</v>
      </c>
      <c r="R1" s="256">
        <f>'SPONSOR COSTS'!R1</f>
        <v>0</v>
      </c>
      <c r="S1" s="256">
        <f>'SPONSOR COSTS'!S1</f>
        <v>0</v>
      </c>
      <c r="T1" s="256">
        <f>'SPONSOR COSTS'!T1</f>
        <v>0</v>
      </c>
      <c r="U1" s="257">
        <f>'SPONSOR COSTS'!U1</f>
        <v>0</v>
      </c>
      <c r="V1" s="257">
        <f>'SPONSOR COSTS'!V1</f>
        <v>0</v>
      </c>
      <c r="W1" s="256">
        <f>'SPONSOR COSTS'!W1</f>
        <v>0</v>
      </c>
      <c r="X1" s="256">
        <f>'SPONSOR COSTS'!X1</f>
        <v>0</v>
      </c>
      <c r="Y1" s="256">
        <f>'SPONSOR COSTS'!Y1</f>
        <v>0</v>
      </c>
      <c r="Z1" s="256">
        <f>'SPONSOR COSTS'!Z1</f>
        <v>0</v>
      </c>
      <c r="AA1" s="256">
        <f>'SPONSOR COSTS'!AA1</f>
        <v>0</v>
      </c>
      <c r="AB1" s="257">
        <f>'SPONSOR COSTS'!AB1</f>
        <v>0</v>
      </c>
      <c r="AC1" s="257">
        <f>'SPONSOR COSTS'!AC1</f>
        <v>0</v>
      </c>
      <c r="AD1" s="256">
        <f>'SPONSOR COSTS'!AD1</f>
        <v>0</v>
      </c>
      <c r="AE1" s="256">
        <f>'SPONSOR COSTS'!AE1</f>
        <v>0</v>
      </c>
      <c r="AF1" s="256">
        <f>'SPONSOR COSTS'!AF1</f>
        <v>0</v>
      </c>
      <c r="AG1" s="256">
        <f>'SPONSOR COSTS'!AG1</f>
        <v>0</v>
      </c>
      <c r="AH1" s="256">
        <f>'SPONSOR COSTS'!AH1</f>
        <v>0</v>
      </c>
      <c r="AI1" s="257">
        <f>'SPONSOR COSTS'!AI1</f>
        <v>0</v>
      </c>
      <c r="AJ1" s="257">
        <f>'SPONSOR COSTS'!AJ1</f>
        <v>0</v>
      </c>
      <c r="AK1" s="256">
        <f>'SPONSOR COSTS'!AK1</f>
        <v>0</v>
      </c>
      <c r="AL1" s="256">
        <f>'SPONSOR COSTS'!AL1</f>
        <v>0</v>
      </c>
      <c r="AM1" s="256">
        <f>'SPONSOR COSTS'!AM1</f>
        <v>0</v>
      </c>
    </row>
    <row r="2" spans="1:39" ht="34.5" thickBot="1" x14ac:dyDescent="0.55000000000000004">
      <c r="A2" s="256">
        <f>'SPONSOR COSTS'!A2</f>
        <v>0</v>
      </c>
      <c r="B2" s="556" t="s">
        <v>232</v>
      </c>
      <c r="C2" s="557"/>
      <c r="D2" s="491">
        <f>'SPONSOR COSTS'!D2</f>
        <v>0</v>
      </c>
      <c r="E2" s="491">
        <f>'SPONSOR COSTS'!E2</f>
        <v>0</v>
      </c>
      <c r="F2" s="492">
        <f>'SPONSOR COSTS'!F2</f>
        <v>0</v>
      </c>
      <c r="G2" s="493">
        <f>'SPONSOR COSTS'!G2</f>
        <v>0</v>
      </c>
      <c r="H2" s="493">
        <f>'SPONSOR COSTS'!H2</f>
        <v>0</v>
      </c>
      <c r="I2" s="496" t="s">
        <v>243</v>
      </c>
      <c r="J2" s="492">
        <f>'SPONSOR COSTS'!J2</f>
        <v>0</v>
      </c>
      <c r="K2" s="494">
        <f>'SPONSOR COSTS'!K2</f>
        <v>0</v>
      </c>
      <c r="L2" s="492">
        <f>'SPONSOR COSTS'!L2</f>
        <v>0</v>
      </c>
      <c r="M2" s="492">
        <f>'SPONSOR COSTS'!M2</f>
        <v>0</v>
      </c>
      <c r="N2" s="493">
        <f>'SPONSOR COSTS'!N2</f>
        <v>0</v>
      </c>
      <c r="O2" s="493">
        <f>'SPONSOR COSTS'!O2</f>
        <v>0</v>
      </c>
      <c r="P2" s="492">
        <f>'SPONSOR COSTS'!P2</f>
        <v>0</v>
      </c>
      <c r="Q2" s="492">
        <f>'SPONSOR COSTS'!Q2</f>
        <v>0</v>
      </c>
      <c r="R2" s="492">
        <f>'SPONSOR COSTS'!R2</f>
        <v>0</v>
      </c>
      <c r="S2" s="492">
        <f>'SPONSOR COSTS'!S2</f>
        <v>0</v>
      </c>
      <c r="T2" s="492">
        <f>'SPONSOR COSTS'!T2</f>
        <v>0</v>
      </c>
      <c r="U2" s="493">
        <f>'SPONSOR COSTS'!U2</f>
        <v>0</v>
      </c>
      <c r="V2" s="493">
        <f>'SPONSOR COSTS'!V2</f>
        <v>0</v>
      </c>
      <c r="W2" s="492">
        <f>'SPONSOR COSTS'!W2</f>
        <v>0</v>
      </c>
      <c r="X2" s="492">
        <f>'SPONSOR COSTS'!X2</f>
        <v>0</v>
      </c>
      <c r="Y2" s="492">
        <f>'SPONSOR COSTS'!Y2</f>
        <v>0</v>
      </c>
      <c r="Z2" s="492">
        <f>'SPONSOR COSTS'!Z2</f>
        <v>0</v>
      </c>
      <c r="AA2" s="492">
        <f>'SPONSOR COSTS'!AA2</f>
        <v>0</v>
      </c>
      <c r="AB2" s="493">
        <f>'SPONSOR COSTS'!AB2</f>
        <v>0</v>
      </c>
      <c r="AC2" s="493">
        <f>'SPONSOR COSTS'!AC2</f>
        <v>0</v>
      </c>
      <c r="AD2" s="492">
        <f>'SPONSOR COSTS'!AD2</f>
        <v>0</v>
      </c>
      <c r="AE2" s="492">
        <f>'SPONSOR COSTS'!AE2</f>
        <v>0</v>
      </c>
      <c r="AF2" s="492">
        <f>'SPONSOR COSTS'!AF2</f>
        <v>0</v>
      </c>
      <c r="AG2" s="492">
        <f>'SPONSOR COSTS'!AG2</f>
        <v>0</v>
      </c>
      <c r="AH2" s="492">
        <f>'SPONSOR COSTS'!AH2</f>
        <v>0</v>
      </c>
      <c r="AI2" s="493">
        <f>'SPONSOR COSTS'!AI2</f>
        <v>0</v>
      </c>
      <c r="AJ2" s="493">
        <f>'SPONSOR COSTS'!AJ2</f>
        <v>0</v>
      </c>
      <c r="AK2" s="492">
        <f>'SPONSOR COSTS'!AK2</f>
        <v>0</v>
      </c>
      <c r="AL2" s="492">
        <f>'SPONSOR COSTS'!AL2</f>
        <v>0</v>
      </c>
      <c r="AM2" s="495">
        <f>'SPONSOR COSTS'!AM2</f>
        <v>0</v>
      </c>
    </row>
    <row r="3" spans="1:39" ht="18" customHeight="1" x14ac:dyDescent="0.5">
      <c r="A3" s="256">
        <f>'SPONSOR COSTS'!A3</f>
        <v>0</v>
      </c>
      <c r="B3" s="147">
        <f>'SPONSOR COSTS'!B3</f>
        <v>0</v>
      </c>
      <c r="C3" s="148">
        <f>'SPONSOR COSTS'!C3</f>
        <v>0</v>
      </c>
      <c r="D3" s="148">
        <f>'SPONSOR COSTS'!D3</f>
        <v>0</v>
      </c>
      <c r="E3" s="148">
        <f>'SPONSOR COSTS'!E3</f>
        <v>0</v>
      </c>
      <c r="F3" s="149">
        <f>'SPONSOR COSTS'!F3</f>
        <v>0</v>
      </c>
      <c r="G3" s="150">
        <f>'SPONSOR COSTS'!G3</f>
        <v>0</v>
      </c>
      <c r="H3" s="150">
        <f>'SPONSOR COSTS'!H3</f>
        <v>0</v>
      </c>
      <c r="I3" s="149">
        <f>'SPONSOR COSTS'!I3</f>
        <v>0</v>
      </c>
      <c r="J3" s="149">
        <f>'SPONSOR COSTS'!J3</f>
        <v>0</v>
      </c>
      <c r="K3" s="151">
        <f>'SPONSOR COSTS'!K3</f>
        <v>0</v>
      </c>
      <c r="L3" s="149">
        <f>'SPONSOR COSTS'!L3</f>
        <v>0</v>
      </c>
      <c r="M3" s="149">
        <f>'SPONSOR COSTS'!M3</f>
        <v>0</v>
      </c>
      <c r="N3" s="150">
        <f>'SPONSOR COSTS'!N3</f>
        <v>0</v>
      </c>
      <c r="O3" s="150">
        <f>'SPONSOR COSTS'!O3</f>
        <v>0</v>
      </c>
      <c r="P3" s="149">
        <f>'SPONSOR COSTS'!P3</f>
        <v>0</v>
      </c>
      <c r="Q3" s="149">
        <f>'SPONSOR COSTS'!Q3</f>
        <v>0</v>
      </c>
      <c r="R3" s="149">
        <f>'SPONSOR COSTS'!R3</f>
        <v>0</v>
      </c>
      <c r="S3" s="149">
        <f>'SPONSOR COSTS'!S3</f>
        <v>0</v>
      </c>
      <c r="T3" s="149">
        <f>'SPONSOR COSTS'!T3</f>
        <v>0</v>
      </c>
      <c r="U3" s="150">
        <f>'SPONSOR COSTS'!U3</f>
        <v>0</v>
      </c>
      <c r="V3" s="150">
        <f>'SPONSOR COSTS'!V3</f>
        <v>0</v>
      </c>
      <c r="W3" s="149">
        <f>'SPONSOR COSTS'!W3</f>
        <v>0</v>
      </c>
      <c r="X3" s="149">
        <f>'SPONSOR COSTS'!X3</f>
        <v>0</v>
      </c>
      <c r="Y3" s="149">
        <f>'SPONSOR COSTS'!Y3</f>
        <v>0</v>
      </c>
      <c r="Z3" s="149">
        <f>'SPONSOR COSTS'!Z3</f>
        <v>0</v>
      </c>
      <c r="AA3" s="149">
        <f>'SPONSOR COSTS'!AA3</f>
        <v>0</v>
      </c>
      <c r="AB3" s="150">
        <f>'SPONSOR COSTS'!AB3</f>
        <v>0</v>
      </c>
      <c r="AC3" s="150">
        <f>'SPONSOR COSTS'!AC3</f>
        <v>0</v>
      </c>
      <c r="AD3" s="149">
        <f>'SPONSOR COSTS'!AD3</f>
        <v>0</v>
      </c>
      <c r="AE3" s="149">
        <f>'SPONSOR COSTS'!AE3</f>
        <v>0</v>
      </c>
      <c r="AF3" s="149">
        <f>'SPONSOR COSTS'!AF3</f>
        <v>0</v>
      </c>
      <c r="AG3" s="149">
        <f>'SPONSOR COSTS'!AG3</f>
        <v>0</v>
      </c>
      <c r="AH3" s="149">
        <f>'SPONSOR COSTS'!AH3</f>
        <v>0</v>
      </c>
      <c r="AI3" s="150">
        <f>'SPONSOR COSTS'!AI3</f>
        <v>0</v>
      </c>
      <c r="AJ3" s="150">
        <f>'SPONSOR COSTS'!AJ3</f>
        <v>0</v>
      </c>
      <c r="AK3" s="149">
        <f>'SPONSOR COSTS'!AK3</f>
        <v>0</v>
      </c>
      <c r="AL3" s="5" t="s">
        <v>235</v>
      </c>
      <c r="AM3" s="152"/>
    </row>
    <row r="4" spans="1:39" x14ac:dyDescent="0.25">
      <c r="A4" s="256">
        <f>'SPONSOR COSTS'!A4</f>
        <v>0</v>
      </c>
      <c r="B4" s="153">
        <f>'SPONSOR COSTS'!B4</f>
        <v>0</v>
      </c>
      <c r="C4" s="154">
        <f>'SPONSOR COSTS'!C4</f>
        <v>0</v>
      </c>
      <c r="D4" s="155">
        <f>'SPONSOR COSTS'!D4</f>
        <v>0</v>
      </c>
      <c r="E4" s="156">
        <f>'SPONSOR COSTS'!E4</f>
        <v>0</v>
      </c>
      <c r="F4" s="156" t="str">
        <f>'SPONSOR COSTS'!F4</f>
        <v>Yearly</v>
      </c>
      <c r="G4" s="157">
        <f>'SPONSOR COSTS'!G4</f>
        <v>0</v>
      </c>
      <c r="H4" s="406">
        <f>'SPONSOR COSTS'!H4</f>
        <v>0</v>
      </c>
      <c r="I4" s="158">
        <f>'SPONSOR COSTS'!I4</f>
        <v>0</v>
      </c>
      <c r="J4" s="159">
        <f>'SPONSOR COSTS'!J4</f>
        <v>0</v>
      </c>
      <c r="K4" s="156" t="str">
        <f>'SPONSOR COSTS'!K4</f>
        <v>% of COL</v>
      </c>
      <c r="L4" s="156" t="str">
        <f>'SPONSOR COSTS'!L4</f>
        <v>COL Increase</v>
      </c>
      <c r="M4" s="156" t="str">
        <f>'SPONSOR COSTS'!M4</f>
        <v>New Salary</v>
      </c>
      <c r="N4" s="157">
        <f>'SPONSOR COSTS'!N4</f>
        <v>0</v>
      </c>
      <c r="O4" s="157">
        <f>'SPONSOR COSTS'!O4</f>
        <v>0</v>
      </c>
      <c r="P4" s="158">
        <f>'SPONSOR COSTS'!P4</f>
        <v>0</v>
      </c>
      <c r="Q4" s="159">
        <f>'SPONSOR COSTS'!Q4</f>
        <v>0</v>
      </c>
      <c r="R4" s="156" t="str">
        <f>'SPONSOR COSTS'!R4</f>
        <v>% of COL</v>
      </c>
      <c r="S4" s="156" t="str">
        <f>'SPONSOR COSTS'!S4</f>
        <v>COL Increase</v>
      </c>
      <c r="T4" s="156" t="str">
        <f>'SPONSOR COSTS'!T4</f>
        <v>New Salary</v>
      </c>
      <c r="U4" s="157">
        <f>'SPONSOR COSTS'!U4</f>
        <v>0</v>
      </c>
      <c r="V4" s="157">
        <f>'SPONSOR COSTS'!V4</f>
        <v>0</v>
      </c>
      <c r="W4" s="158">
        <f>'SPONSOR COSTS'!W4</f>
        <v>0</v>
      </c>
      <c r="X4" s="159">
        <f>'SPONSOR COSTS'!X4</f>
        <v>0</v>
      </c>
      <c r="Y4" s="156" t="str">
        <f>'SPONSOR COSTS'!Y4</f>
        <v>% of COL</v>
      </c>
      <c r="Z4" s="156" t="str">
        <f>'SPONSOR COSTS'!Z4</f>
        <v>COL Increase</v>
      </c>
      <c r="AA4" s="156" t="str">
        <f>'SPONSOR COSTS'!AA4</f>
        <v>New Salary</v>
      </c>
      <c r="AB4" s="157">
        <f>'SPONSOR COSTS'!AB4</f>
        <v>0</v>
      </c>
      <c r="AC4" s="157">
        <f>'SPONSOR COSTS'!AC4</f>
        <v>0</v>
      </c>
      <c r="AD4" s="158">
        <f>'SPONSOR COSTS'!AD4</f>
        <v>0</v>
      </c>
      <c r="AE4" s="159">
        <f>'SPONSOR COSTS'!AE4</f>
        <v>0</v>
      </c>
      <c r="AF4" s="156" t="str">
        <f>'SPONSOR COSTS'!AF4</f>
        <v>% of COL</v>
      </c>
      <c r="AG4" s="156" t="str">
        <f>'SPONSOR COSTS'!AG4</f>
        <v>COL Increase</v>
      </c>
      <c r="AH4" s="156" t="str">
        <f>'SPONSOR COSTS'!AH4</f>
        <v>New Salary</v>
      </c>
      <c r="AI4" s="157">
        <f>'SPONSOR COSTS'!AI4</f>
        <v>0</v>
      </c>
      <c r="AJ4" s="157">
        <f>'SPONSOR COSTS'!AJ4</f>
        <v>0</v>
      </c>
      <c r="AK4" s="158">
        <f>'SPONSOR COSTS'!AK4</f>
        <v>0</v>
      </c>
      <c r="AL4" s="159">
        <f>'SPONSOR COSTS'!AL4</f>
        <v>0</v>
      </c>
      <c r="AM4" s="160" t="str">
        <f>'SPONSOR COSTS'!AM4</f>
        <v>Total Costs</v>
      </c>
    </row>
    <row r="5" spans="1:39" x14ac:dyDescent="0.25">
      <c r="A5" s="256">
        <f>'SPONSOR COSTS'!A5</f>
        <v>0</v>
      </c>
      <c r="B5" s="161">
        <f>'SPONSOR COSTS'!B5</f>
        <v>0</v>
      </c>
      <c r="C5" s="162">
        <f>'SPONSOR COSTS'!C5</f>
        <v>0</v>
      </c>
      <c r="D5" s="163">
        <f>'SPONSOR COSTS'!D5</f>
        <v>0</v>
      </c>
      <c r="E5" s="164" t="str">
        <f>'SPONSOR COSTS'!E5</f>
        <v>Fringe</v>
      </c>
      <c r="F5" s="164" t="str">
        <f>'SPONSOR COSTS'!F5</f>
        <v>Salary</v>
      </c>
      <c r="G5" s="165" t="str">
        <f>'SPONSOR COSTS'!G5</f>
        <v>% Effort</v>
      </c>
      <c r="H5" s="407">
        <f>'SPONSOR COSTS'!H5</f>
        <v>0</v>
      </c>
      <c r="I5" s="167" t="str">
        <f>'SPONSOR COSTS'!I5</f>
        <v>Year 1</v>
      </c>
      <c r="J5" s="164">
        <f>'SPONSOR COSTS'!J5</f>
        <v>0</v>
      </c>
      <c r="K5" s="168" t="str">
        <f>'SPONSOR COSTS'!K5</f>
        <v>Increase</v>
      </c>
      <c r="L5" s="168" t="str">
        <f>'SPONSOR COSTS'!L5</f>
        <v>Amount</v>
      </c>
      <c r="M5" s="168" t="str">
        <f>'SPONSOR COSTS'!M5</f>
        <v>Amount</v>
      </c>
      <c r="N5" s="165" t="str">
        <f>'SPONSOR COSTS'!N5</f>
        <v>% Effort</v>
      </c>
      <c r="O5" s="166">
        <f>'SPONSOR COSTS'!O5</f>
        <v>0</v>
      </c>
      <c r="P5" s="167" t="str">
        <f>'SPONSOR COSTS'!P5</f>
        <v>Year 2</v>
      </c>
      <c r="Q5" s="164">
        <f>'SPONSOR COSTS'!Q5</f>
        <v>0</v>
      </c>
      <c r="R5" s="168" t="str">
        <f>'SPONSOR COSTS'!R5</f>
        <v>Increase</v>
      </c>
      <c r="S5" s="168" t="str">
        <f>'SPONSOR COSTS'!S5</f>
        <v>Amount</v>
      </c>
      <c r="T5" s="168" t="str">
        <f>'SPONSOR COSTS'!T5</f>
        <v>Amount</v>
      </c>
      <c r="U5" s="165" t="str">
        <f>'SPONSOR COSTS'!U5</f>
        <v>% Effort</v>
      </c>
      <c r="V5" s="166">
        <f>'SPONSOR COSTS'!V5</f>
        <v>0</v>
      </c>
      <c r="W5" s="167" t="str">
        <f>'SPONSOR COSTS'!W5</f>
        <v>Year 3</v>
      </c>
      <c r="X5" s="169">
        <f>'SPONSOR COSTS'!X5</f>
        <v>0</v>
      </c>
      <c r="Y5" s="168" t="str">
        <f>'SPONSOR COSTS'!Y5</f>
        <v>Increase</v>
      </c>
      <c r="Z5" s="168" t="str">
        <f>'SPONSOR COSTS'!Z5</f>
        <v>Amount</v>
      </c>
      <c r="AA5" s="168" t="str">
        <f>'SPONSOR COSTS'!AA5</f>
        <v>Amount</v>
      </c>
      <c r="AB5" s="165" t="str">
        <f>'SPONSOR COSTS'!AB5</f>
        <v>% Effort</v>
      </c>
      <c r="AC5" s="166">
        <f>'SPONSOR COSTS'!AC5</f>
        <v>0</v>
      </c>
      <c r="AD5" s="167" t="str">
        <f>'SPONSOR COSTS'!AD5</f>
        <v>Year 4</v>
      </c>
      <c r="AE5" s="164">
        <f>'SPONSOR COSTS'!AE5</f>
        <v>0</v>
      </c>
      <c r="AF5" s="168" t="str">
        <f>'SPONSOR COSTS'!AF5</f>
        <v>Increase</v>
      </c>
      <c r="AG5" s="168" t="str">
        <f>'SPONSOR COSTS'!AG5</f>
        <v>Amount</v>
      </c>
      <c r="AH5" s="168" t="str">
        <f>'SPONSOR COSTS'!AH5</f>
        <v>Amount</v>
      </c>
      <c r="AI5" s="165" t="str">
        <f>'SPONSOR COSTS'!AI5</f>
        <v>% Effort</v>
      </c>
      <c r="AJ5" s="166">
        <f>'SPONSOR COSTS'!AJ5</f>
        <v>0</v>
      </c>
      <c r="AK5" s="167" t="str">
        <f>'SPONSOR COSTS'!AK5</f>
        <v>Year 5</v>
      </c>
      <c r="AL5" s="164">
        <f>'SPONSOR COSTS'!AL5</f>
        <v>0</v>
      </c>
      <c r="AM5" s="170" t="str">
        <f>'SPONSOR COSTS'!AM5</f>
        <v>for all years</v>
      </c>
    </row>
    <row r="6" spans="1:39" x14ac:dyDescent="0.25">
      <c r="A6" s="256"/>
      <c r="B6" s="393" t="s">
        <v>115</v>
      </c>
      <c r="C6" s="287" t="s">
        <v>110</v>
      </c>
      <c r="D6" s="173"/>
      <c r="E6" s="288"/>
      <c r="F6" s="289"/>
      <c r="G6" s="290"/>
      <c r="H6" s="171"/>
      <c r="I6" s="209">
        <f ca="1">SUMIF('SPONSOR COSTS'!E6:E23, 'SPONSOR COSTS'!B163, 'SPONSOR COSTS'!I6:I22)+SUMIF('SPONSOR COSTS'!E6:E23, 'SPONSOR COSTS'!B165, 'SPONSOR COSTS'!I6:I22)</f>
        <v>0</v>
      </c>
      <c r="J6" s="210"/>
      <c r="K6" s="291"/>
      <c r="L6" s="259"/>
      <c r="M6" s="259"/>
      <c r="N6" s="292"/>
      <c r="O6" s="211"/>
      <c r="P6" s="293">
        <f ca="1">SUMIF('SPONSOR COSTS'!$E$6:$E$23, 'SPONSOR COSTS'!$B$163, 'SPONSOR COSTS'!P6:P22)+SUMIF('SPONSOR COSTS'!$E$6:$E$23, 'SPONSOR COSTS'!$B$165, 'SPONSOR COSTS'!P6:P22)</f>
        <v>0</v>
      </c>
      <c r="Q6" s="210"/>
      <c r="R6" s="291"/>
      <c r="S6" s="259"/>
      <c r="T6" s="259"/>
      <c r="U6" s="292"/>
      <c r="V6" s="211"/>
      <c r="W6" s="293">
        <f ca="1">SUMIF('SPONSOR COSTS'!$E$6:$E$23,'SPONSOR COSTS'!$B$163,'SPONSOR COSTS'!W6:W22)+SUMIF('SPONSOR COSTS'!$E$6:$E$23,'SPONSOR COSTS'!$B$165,'SPONSOR COSTS'!W6:W22)</f>
        <v>0</v>
      </c>
      <c r="X6" s="212"/>
      <c r="Y6" s="291"/>
      <c r="Z6" s="259"/>
      <c r="AA6" s="259"/>
      <c r="AB6" s="292"/>
      <c r="AC6" s="211"/>
      <c r="AD6" s="293">
        <f ca="1">SUMIF('SPONSOR COSTS'!$E$6:$E$23, 'SPONSOR COSTS'!$B$163, 'SPONSOR COSTS'!AD6:AD22)+SUMIF('SPONSOR COSTS'!$E$6:$E$23, 'SPONSOR COSTS'!$B$165, 'SPONSOR COSTS'!AD6:AD22)</f>
        <v>0</v>
      </c>
      <c r="AE6" s="210"/>
      <c r="AF6" s="291"/>
      <c r="AG6" s="259"/>
      <c r="AH6" s="259"/>
      <c r="AI6" s="292"/>
      <c r="AJ6" s="211"/>
      <c r="AK6" s="293">
        <f ca="1">SUMIF('SPONSOR COSTS'!$E$6:$E$23, 'SPONSOR COSTS'!$B$163, 'SPONSOR COSTS'!AK6:AK22)+SUMIF('SPONSOR COSTS'!$E$6:$E$23, 'SPONSOR COSTS'!$B$165, 'SPONSOR COSTS'!AK6:AK22)</f>
        <v>0</v>
      </c>
      <c r="AL6" s="210"/>
      <c r="AM6" s="213">
        <f ca="1">I6+P6+W6+AD6+AK6</f>
        <v>0</v>
      </c>
    </row>
    <row r="7" spans="1:39" x14ac:dyDescent="0.25">
      <c r="A7" s="256"/>
      <c r="B7" s="393">
        <v>51100</v>
      </c>
      <c r="C7" s="287" t="s">
        <v>111</v>
      </c>
      <c r="D7" s="173"/>
      <c r="E7" s="288"/>
      <c r="F7" s="289"/>
      <c r="G7" s="290"/>
      <c r="H7" s="171"/>
      <c r="I7" s="209">
        <f ca="1">SUMIF('SPONSOR COSTS'!$E$6:$E$23, 'SPONSOR COSTS'!B166, 'SPONSOR COSTS'!$I$6:$I$22)</f>
        <v>0</v>
      </c>
      <c r="J7" s="210"/>
      <c r="K7" s="291"/>
      <c r="L7" s="259"/>
      <c r="M7" s="259"/>
      <c r="N7" s="292"/>
      <c r="O7" s="211"/>
      <c r="P7" s="209">
        <f ca="1">SUMIF('SPONSOR COSTS'!$E$6:$E$23, 'SPONSOR COSTS'!$B$166, 'SPONSOR COSTS'!P6:P22)</f>
        <v>0</v>
      </c>
      <c r="Q7" s="210"/>
      <c r="R7" s="291"/>
      <c r="S7" s="259"/>
      <c r="T7" s="259"/>
      <c r="U7" s="292"/>
      <c r="V7" s="211"/>
      <c r="W7" s="209">
        <f ca="1">SUMIF('SPONSOR COSTS'!$E$6:$E$23, 'SPONSOR COSTS'!$B$166, 'SPONSOR COSTS'!W6:W22)</f>
        <v>0</v>
      </c>
      <c r="X7" s="212"/>
      <c r="Y7" s="291"/>
      <c r="Z7" s="259"/>
      <c r="AA7" s="259"/>
      <c r="AB7" s="292"/>
      <c r="AC7" s="211"/>
      <c r="AD7" s="209">
        <f ca="1">SUMIF('SPONSOR COSTS'!$E$6:$E$23, 'SPONSOR COSTS'!$B$166, 'SPONSOR COSTS'!AD6:AD22)</f>
        <v>0</v>
      </c>
      <c r="AE7" s="210"/>
      <c r="AF7" s="291"/>
      <c r="AG7" s="259"/>
      <c r="AH7" s="259"/>
      <c r="AI7" s="292"/>
      <c r="AJ7" s="211"/>
      <c r="AK7" s="209">
        <f ca="1">SUMIF('SPONSOR COSTS'!$E$6:$E$23, 'SPONSOR COSTS'!$B$166, 'SPONSOR COSTS'!AK6:AK22)</f>
        <v>0</v>
      </c>
      <c r="AL7" s="210"/>
      <c r="AM7" s="213">
        <f ca="1">I7+P7+W7+AD7+AK7</f>
        <v>0</v>
      </c>
    </row>
    <row r="8" spans="1:39" x14ac:dyDescent="0.25">
      <c r="A8" s="256"/>
      <c r="B8" s="393">
        <v>51100</v>
      </c>
      <c r="C8" s="287" t="s">
        <v>112</v>
      </c>
      <c r="D8" s="173"/>
      <c r="E8" s="288"/>
      <c r="F8" s="289"/>
      <c r="G8" s="290"/>
      <c r="H8" s="171"/>
      <c r="I8" s="209">
        <f ca="1">SUMIF('SPONSOR COSTS'!$E$6:$E$23, 'SPONSOR COSTS'!B167, 'SPONSOR COSTS'!$I$6:$I$22)</f>
        <v>0</v>
      </c>
      <c r="J8" s="210"/>
      <c r="K8" s="291"/>
      <c r="L8" s="259"/>
      <c r="M8" s="259"/>
      <c r="N8" s="292"/>
      <c r="O8" s="211"/>
      <c r="P8" s="209">
        <f ca="1">SUMIF('SPONSOR COSTS'!$E$6:$E$23, 'SPONSOR COSTS'!$B$167, 'SPONSOR COSTS'!P6:P22)</f>
        <v>0</v>
      </c>
      <c r="Q8" s="210"/>
      <c r="R8" s="291"/>
      <c r="S8" s="259"/>
      <c r="T8" s="259"/>
      <c r="U8" s="292"/>
      <c r="V8" s="211"/>
      <c r="W8" s="209">
        <f ca="1">SUMIF('SPONSOR COSTS'!$E$6:$E$23, 'SPONSOR COSTS'!$B$167, 'SPONSOR COSTS'!W6:W22)</f>
        <v>0</v>
      </c>
      <c r="X8" s="212"/>
      <c r="Y8" s="291"/>
      <c r="Z8" s="259"/>
      <c r="AA8" s="259"/>
      <c r="AB8" s="292"/>
      <c r="AC8" s="211"/>
      <c r="AD8" s="209">
        <f ca="1">SUMIF('SPONSOR COSTS'!$E$6:$E$23, 'SPONSOR COSTS'!$B$167, 'SPONSOR COSTS'!AD6:AD22)</f>
        <v>0</v>
      </c>
      <c r="AE8" s="210"/>
      <c r="AF8" s="291"/>
      <c r="AG8" s="259"/>
      <c r="AH8" s="259"/>
      <c r="AI8" s="292"/>
      <c r="AJ8" s="211"/>
      <c r="AK8" s="209">
        <f ca="1">SUMIF('SPONSOR COSTS'!$E$6:$E$23, 'SPONSOR COSTS'!$B$167, 'SPONSOR COSTS'!AK6:AK22)</f>
        <v>0</v>
      </c>
      <c r="AL8" s="210"/>
      <c r="AM8" s="213">
        <f ca="1">I8+P8+W8+AD8+AK8</f>
        <v>0</v>
      </c>
    </row>
    <row r="9" spans="1:39" x14ac:dyDescent="0.25">
      <c r="A9" s="256"/>
      <c r="B9" s="393">
        <v>51400</v>
      </c>
      <c r="C9" s="287" t="s">
        <v>113</v>
      </c>
      <c r="D9" s="173"/>
      <c r="E9" s="288"/>
      <c r="F9" s="289"/>
      <c r="G9" s="290"/>
      <c r="H9" s="171"/>
      <c r="I9" s="209">
        <f ca="1">SUMIF('SPONSOR COSTS'!$E$6:$E$23, 'SPONSOR COSTS'!B168, 'SPONSOR COSTS'!$I$6:$I$22)</f>
        <v>0</v>
      </c>
      <c r="J9" s="210"/>
      <c r="K9" s="291"/>
      <c r="L9" s="259"/>
      <c r="M9" s="259"/>
      <c r="N9" s="292"/>
      <c r="O9" s="211"/>
      <c r="P9" s="214">
        <f ca="1">SUMIF('SPONSOR COSTS'!$E$6:$E$23, 'SPONSOR COSTS'!$B$168, 'SPONSOR COSTS'!P6:P22)</f>
        <v>0</v>
      </c>
      <c r="Q9" s="210"/>
      <c r="R9" s="291"/>
      <c r="S9" s="259"/>
      <c r="T9" s="259"/>
      <c r="U9" s="292"/>
      <c r="V9" s="211"/>
      <c r="W9" s="214">
        <f ca="1">SUMIF('SPONSOR COSTS'!$E$6:$E$23, 'SPONSOR COSTS'!$B$168, 'SPONSOR COSTS'!W6:W22)</f>
        <v>0</v>
      </c>
      <c r="X9" s="212"/>
      <c r="Y9" s="291"/>
      <c r="Z9" s="259"/>
      <c r="AA9" s="259"/>
      <c r="AB9" s="292"/>
      <c r="AC9" s="211"/>
      <c r="AD9" s="214">
        <f ca="1">SUMIF('SPONSOR COSTS'!$E$6:$E$23, 'SPONSOR COSTS'!$B$168, 'SPONSOR COSTS'!AD6:AD22)</f>
        <v>0</v>
      </c>
      <c r="AE9" s="210"/>
      <c r="AF9" s="291"/>
      <c r="AG9" s="259"/>
      <c r="AH9" s="259"/>
      <c r="AI9" s="292"/>
      <c r="AJ9" s="211"/>
      <c r="AK9" s="214">
        <f ca="1">SUMIF('SPONSOR COSTS'!$E$6:$E$23, 'SPONSOR COSTS'!$B$168, 'SPONSOR COSTS'!AK6:AK22)</f>
        <v>0</v>
      </c>
      <c r="AL9" s="210"/>
      <c r="AM9" s="213">
        <f ca="1">I9+P9+W9+AD9+AK9</f>
        <v>0</v>
      </c>
    </row>
    <row r="10" spans="1:39" s="76" customFormat="1" ht="15.75" x14ac:dyDescent="0.25">
      <c r="A10" s="260">
        <f>'SPONSOR COSTS'!A23</f>
        <v>0</v>
      </c>
      <c r="B10" s="548" t="s">
        <v>31</v>
      </c>
      <c r="C10" s="549"/>
      <c r="D10" s="173">
        <f>'SPONSOR COSTS'!D23</f>
        <v>0</v>
      </c>
      <c r="E10" s="175">
        <f>'SPONSOR COSTS'!E23</f>
        <v>0</v>
      </c>
      <c r="F10" s="175">
        <f>'SPONSOR COSTS'!F23</f>
        <v>0</v>
      </c>
      <c r="G10" s="176">
        <f>'SPONSOR COSTS'!G23</f>
        <v>0</v>
      </c>
      <c r="H10" s="176">
        <f>'SPONSOR COSTS'!H23</f>
        <v>0</v>
      </c>
      <c r="I10" s="215">
        <f>'SPONSOR COSTS'!I23</f>
        <v>0</v>
      </c>
      <c r="J10" s="216"/>
      <c r="K10" s="217">
        <f>'SPONSOR COSTS'!K23</f>
        <v>0</v>
      </c>
      <c r="L10" s="218">
        <f>'SPONSOR COSTS'!L23</f>
        <v>0</v>
      </c>
      <c r="M10" s="218">
        <f>'SPONSOR COSTS'!M23</f>
        <v>0</v>
      </c>
      <c r="N10" s="219">
        <f>'SPONSOR COSTS'!N23</f>
        <v>0</v>
      </c>
      <c r="O10" s="219">
        <f>'SPONSOR COSTS'!O23</f>
        <v>0</v>
      </c>
      <c r="P10" s="220">
        <f>'SPONSOR COSTS'!P23</f>
        <v>0</v>
      </c>
      <c r="Q10" s="216"/>
      <c r="R10" s="218">
        <f>'SPONSOR COSTS'!R23</f>
        <v>0</v>
      </c>
      <c r="S10" s="218">
        <f>'SPONSOR COSTS'!S23</f>
        <v>0</v>
      </c>
      <c r="T10" s="218">
        <f>'SPONSOR COSTS'!T23</f>
        <v>0</v>
      </c>
      <c r="U10" s="219">
        <f>'SPONSOR COSTS'!U23</f>
        <v>0</v>
      </c>
      <c r="V10" s="221">
        <f>'SPONSOR COSTS'!V23</f>
        <v>0</v>
      </c>
      <c r="W10" s="220">
        <f>'SPONSOR COSTS'!W23</f>
        <v>0</v>
      </c>
      <c r="X10" s="222">
        <f>'SPONSOR COSTS'!X23</f>
        <v>0</v>
      </c>
      <c r="Y10" s="218">
        <f>'SPONSOR COSTS'!Y23</f>
        <v>0</v>
      </c>
      <c r="Z10" s="218">
        <f>'SPONSOR COSTS'!Z23</f>
        <v>0</v>
      </c>
      <c r="AA10" s="218">
        <f>'SPONSOR COSTS'!AA23</f>
        <v>0</v>
      </c>
      <c r="AB10" s="219">
        <f>'SPONSOR COSTS'!AB23</f>
        <v>0</v>
      </c>
      <c r="AC10" s="221"/>
      <c r="AD10" s="220">
        <f>'SPONSOR COSTS'!AD23</f>
        <v>0</v>
      </c>
      <c r="AE10" s="216"/>
      <c r="AF10" s="218">
        <f>'SPONSOR COSTS'!AF23</f>
        <v>0</v>
      </c>
      <c r="AG10" s="218">
        <f>'SPONSOR COSTS'!AG23</f>
        <v>0</v>
      </c>
      <c r="AH10" s="218">
        <f>'SPONSOR COSTS'!AH23</f>
        <v>0</v>
      </c>
      <c r="AI10" s="219">
        <f>'SPONSOR COSTS'!AI23</f>
        <v>0</v>
      </c>
      <c r="AJ10" s="219">
        <f>'SPONSOR COSTS'!AJ23</f>
        <v>0</v>
      </c>
      <c r="AK10" s="220">
        <f>'SPONSOR COSTS'!AK23</f>
        <v>0</v>
      </c>
      <c r="AL10" s="216"/>
      <c r="AM10" s="75">
        <f>'SPONSOR COSTS'!AM23</f>
        <v>0</v>
      </c>
    </row>
    <row r="11" spans="1:39" s="76" customFormat="1" ht="15.75" x14ac:dyDescent="0.25">
      <c r="A11" s="260">
        <f>'SPONSOR COSTS'!A24</f>
        <v>0</v>
      </c>
      <c r="B11" s="178">
        <f>'SPONSOR COSTS'!B24</f>
        <v>0</v>
      </c>
      <c r="C11" s="179">
        <f>'SPONSOR COSTS'!C24</f>
        <v>0</v>
      </c>
      <c r="D11" s="179">
        <f>'SPONSOR COSTS'!D24</f>
        <v>0</v>
      </c>
      <c r="E11" s="179">
        <f>'SPONSOR COSTS'!E24</f>
        <v>0</v>
      </c>
      <c r="F11" s="175">
        <f>'SPONSOR COSTS'!F24</f>
        <v>0</v>
      </c>
      <c r="G11" s="176">
        <f>'SPONSOR COSTS'!G24</f>
        <v>0</v>
      </c>
      <c r="H11" s="176">
        <f>'SPONSOR COSTS'!H24</f>
        <v>0</v>
      </c>
      <c r="I11" s="216"/>
      <c r="J11" s="216"/>
      <c r="K11" s="217"/>
      <c r="L11" s="218"/>
      <c r="M11" s="218"/>
      <c r="N11" s="219"/>
      <c r="O11" s="221"/>
      <c r="P11" s="216"/>
      <c r="Q11" s="216"/>
      <c r="R11" s="218"/>
      <c r="S11" s="218"/>
      <c r="T11" s="218"/>
      <c r="U11" s="219"/>
      <c r="V11" s="221"/>
      <c r="W11" s="216"/>
      <c r="X11" s="223"/>
      <c r="Y11" s="218"/>
      <c r="Z11" s="218"/>
      <c r="AA11" s="218"/>
      <c r="AB11" s="219"/>
      <c r="AC11" s="221"/>
      <c r="AD11" s="216"/>
      <c r="AE11" s="216"/>
      <c r="AF11" s="218"/>
      <c r="AG11" s="218"/>
      <c r="AH11" s="218"/>
      <c r="AI11" s="219"/>
      <c r="AJ11" s="219"/>
      <c r="AK11" s="216"/>
      <c r="AL11" s="216"/>
      <c r="AM11" s="79"/>
    </row>
    <row r="12" spans="1:39" hidden="1" x14ac:dyDescent="0.25">
      <c r="A12" s="256">
        <f>'SPONSOR COSTS'!A25</f>
        <v>0</v>
      </c>
      <c r="B12" s="180" t="str">
        <f>'SPONSOR COSTS'!B25</f>
        <v>Fringe 1</v>
      </c>
      <c r="C12" s="181" t="str">
        <f>'SPONSOR COSTS'!C25</f>
        <v/>
      </c>
      <c r="D12" s="149">
        <f>'SPONSOR COSTS'!D25</f>
        <v>0</v>
      </c>
      <c r="E12" s="149">
        <f>'SPONSOR COSTS'!E25</f>
        <v>0</v>
      </c>
      <c r="F12" s="182">
        <f>'SPONSOR COSTS'!F25</f>
        <v>0.30730000000000002</v>
      </c>
      <c r="G12" s="182">
        <f>'SPONSOR COSTS'!G25</f>
        <v>6512</v>
      </c>
      <c r="H12" s="171">
        <f>'SPONSOR COSTS'!H25</f>
        <v>0</v>
      </c>
      <c r="I12" s="224">
        <f>'SPONSOR COSTS'!I25</f>
        <v>0</v>
      </c>
      <c r="J12" s="216"/>
      <c r="K12" s="225">
        <f>'SPONSOR COSTS'!K25</f>
        <v>0</v>
      </c>
      <c r="L12" s="216">
        <f>'SPONSOR COSTS'!L25</f>
        <v>0</v>
      </c>
      <c r="M12" s="226">
        <f>'SPONSOR COSTS'!M25</f>
        <v>0.30730000000000002</v>
      </c>
      <c r="N12" s="226">
        <f>'SPONSOR COSTS'!N25</f>
        <v>6707</v>
      </c>
      <c r="O12" s="227">
        <f>'SPONSOR COSTS'!O25</f>
        <v>0</v>
      </c>
      <c r="P12" s="224">
        <f>'SPONSOR COSTS'!P25</f>
        <v>0</v>
      </c>
      <c r="Q12" s="216"/>
      <c r="R12" s="216">
        <f>'SPONSOR COSTS'!R25</f>
        <v>0</v>
      </c>
      <c r="S12" s="216">
        <f>'SPONSOR COSTS'!S25</f>
        <v>0</v>
      </c>
      <c r="T12" s="226">
        <f>'SPONSOR COSTS'!T25</f>
        <v>0.30730000000000002</v>
      </c>
      <c r="U12" s="226">
        <f>'SPONSOR COSTS'!U25</f>
        <v>6908</v>
      </c>
      <c r="V12" s="227">
        <f>'SPONSOR COSTS'!V25</f>
        <v>0</v>
      </c>
      <c r="W12" s="224">
        <f>'SPONSOR COSTS'!W25</f>
        <v>0</v>
      </c>
      <c r="X12" s="228">
        <f>'SPONSOR COSTS'!X25</f>
        <v>0</v>
      </c>
      <c r="Y12" s="216">
        <f>'SPONSOR COSTS'!Y25</f>
        <v>0</v>
      </c>
      <c r="Z12" s="216">
        <f>'SPONSOR COSTS'!Z25</f>
        <v>0</v>
      </c>
      <c r="AA12" s="226">
        <f>'SPONSOR COSTS'!AA25</f>
        <v>0.30730000000000002</v>
      </c>
      <c r="AB12" s="226">
        <f>'SPONSOR COSTS'!AB25</f>
        <v>7115</v>
      </c>
      <c r="AC12" s="227"/>
      <c r="AD12" s="224">
        <f>'SPONSOR COSTS'!AD25</f>
        <v>0</v>
      </c>
      <c r="AE12" s="216"/>
      <c r="AF12" s="216">
        <f>'SPONSOR COSTS'!AF25</f>
        <v>0</v>
      </c>
      <c r="AG12" s="216">
        <f>'SPONSOR COSTS'!AG25</f>
        <v>0</v>
      </c>
      <c r="AH12" s="226">
        <f>'SPONSOR COSTS'!AH25</f>
        <v>0.30730000000000002</v>
      </c>
      <c r="AI12" s="226">
        <f>'SPONSOR COSTS'!AI25</f>
        <v>7328</v>
      </c>
      <c r="AJ12" s="227">
        <f>'SPONSOR COSTS'!AJ25</f>
        <v>0</v>
      </c>
      <c r="AK12" s="224">
        <f>'SPONSOR COSTS'!AK25</f>
        <v>0</v>
      </c>
      <c r="AL12" s="216"/>
      <c r="AM12" s="83">
        <f>'SPONSOR COSTS'!AM25</f>
        <v>0</v>
      </c>
    </row>
    <row r="13" spans="1:39" hidden="1" x14ac:dyDescent="0.25">
      <c r="A13" s="256">
        <f>'SPONSOR COSTS'!A26</f>
        <v>0</v>
      </c>
      <c r="B13" s="183" t="str">
        <f>'SPONSOR COSTS'!B26</f>
        <v>Fringe 2</v>
      </c>
      <c r="C13" s="184" t="str">
        <f>'SPONSOR COSTS'!C26</f>
        <v/>
      </c>
      <c r="D13" s="149">
        <f>'SPONSOR COSTS'!D26</f>
        <v>0</v>
      </c>
      <c r="E13" s="149">
        <f>'SPONSOR COSTS'!E26</f>
        <v>0</v>
      </c>
      <c r="F13" s="182">
        <f>'SPONSOR COSTS'!F26</f>
        <v>0.30730000000000002</v>
      </c>
      <c r="G13" s="182">
        <f>'SPONSOR COSTS'!G26</f>
        <v>6512</v>
      </c>
      <c r="H13" s="171">
        <f>'SPONSOR COSTS'!H26</f>
        <v>0</v>
      </c>
      <c r="I13" s="229">
        <f>'SPONSOR COSTS'!I26</f>
        <v>0</v>
      </c>
      <c r="J13" s="216"/>
      <c r="K13" s="225">
        <f>'SPONSOR COSTS'!K26</f>
        <v>0</v>
      </c>
      <c r="L13" s="216">
        <f>'SPONSOR COSTS'!L26</f>
        <v>0</v>
      </c>
      <c r="M13" s="226">
        <f>'SPONSOR COSTS'!M26</f>
        <v>0.30730000000000002</v>
      </c>
      <c r="N13" s="226">
        <f>'SPONSOR COSTS'!N26</f>
        <v>6707</v>
      </c>
      <c r="O13" s="227">
        <f>'SPONSOR COSTS'!O26</f>
        <v>0</v>
      </c>
      <c r="P13" s="229">
        <f>'SPONSOR COSTS'!P26</f>
        <v>0</v>
      </c>
      <c r="Q13" s="216"/>
      <c r="R13" s="216">
        <f>'SPONSOR COSTS'!R26</f>
        <v>0</v>
      </c>
      <c r="S13" s="216">
        <f>'SPONSOR COSTS'!S26</f>
        <v>0</v>
      </c>
      <c r="T13" s="226">
        <f>'SPONSOR COSTS'!T26</f>
        <v>0.30730000000000002</v>
      </c>
      <c r="U13" s="226">
        <f>'SPONSOR COSTS'!U26</f>
        <v>6908</v>
      </c>
      <c r="V13" s="227">
        <f>'SPONSOR COSTS'!V26</f>
        <v>0</v>
      </c>
      <c r="W13" s="229">
        <f>'SPONSOR COSTS'!W26</f>
        <v>0</v>
      </c>
      <c r="X13" s="228">
        <f>'SPONSOR COSTS'!X26</f>
        <v>0</v>
      </c>
      <c r="Y13" s="216">
        <f>'SPONSOR COSTS'!Y26</f>
        <v>0</v>
      </c>
      <c r="Z13" s="216">
        <f>'SPONSOR COSTS'!Z26</f>
        <v>0</v>
      </c>
      <c r="AA13" s="226">
        <f>'SPONSOR COSTS'!AA26</f>
        <v>0.30730000000000002</v>
      </c>
      <c r="AB13" s="226">
        <f>'SPONSOR COSTS'!AB26</f>
        <v>7115</v>
      </c>
      <c r="AC13" s="227"/>
      <c r="AD13" s="229">
        <f>'SPONSOR COSTS'!AD26</f>
        <v>0</v>
      </c>
      <c r="AE13" s="216"/>
      <c r="AF13" s="216">
        <f>'SPONSOR COSTS'!AF26</f>
        <v>0</v>
      </c>
      <c r="AG13" s="216">
        <f>'SPONSOR COSTS'!AG26</f>
        <v>0</v>
      </c>
      <c r="AH13" s="226">
        <f>'SPONSOR COSTS'!AH26</f>
        <v>0.30730000000000002</v>
      </c>
      <c r="AI13" s="226">
        <f>'SPONSOR COSTS'!AI26</f>
        <v>7328</v>
      </c>
      <c r="AJ13" s="227">
        <f>'SPONSOR COSTS'!AJ26</f>
        <v>0</v>
      </c>
      <c r="AK13" s="229">
        <f>'SPONSOR COSTS'!AK26</f>
        <v>0</v>
      </c>
      <c r="AL13" s="216"/>
      <c r="AM13" s="39">
        <f>'SPONSOR COSTS'!AM26</f>
        <v>0</v>
      </c>
    </row>
    <row r="14" spans="1:39" hidden="1" x14ac:dyDescent="0.25">
      <c r="A14" s="256">
        <f>'SPONSOR COSTS'!A27</f>
        <v>0</v>
      </c>
      <c r="B14" s="183" t="str">
        <f>'SPONSOR COSTS'!B27</f>
        <v>Fringe 3</v>
      </c>
      <c r="C14" s="184" t="str">
        <f>'SPONSOR COSTS'!C27</f>
        <v/>
      </c>
      <c r="D14" s="149">
        <f>'SPONSOR COSTS'!D27</f>
        <v>0</v>
      </c>
      <c r="E14" s="149">
        <f>'SPONSOR COSTS'!E27</f>
        <v>0</v>
      </c>
      <c r="F14" s="182">
        <f>'SPONSOR COSTS'!F27</f>
        <v>0.30730000000000002</v>
      </c>
      <c r="G14" s="182">
        <f>'SPONSOR COSTS'!G27</f>
        <v>0</v>
      </c>
      <c r="H14" s="171">
        <f>'SPONSOR COSTS'!H27</f>
        <v>0</v>
      </c>
      <c r="I14" s="229">
        <f>'SPONSOR COSTS'!I27</f>
        <v>0</v>
      </c>
      <c r="J14" s="216"/>
      <c r="K14" s="225">
        <f>'SPONSOR COSTS'!K27</f>
        <v>0</v>
      </c>
      <c r="L14" s="216">
        <f>'SPONSOR COSTS'!L27</f>
        <v>0</v>
      </c>
      <c r="M14" s="226">
        <f>'SPONSOR COSTS'!M27</f>
        <v>0.30730000000000002</v>
      </c>
      <c r="N14" s="226">
        <f>'SPONSOR COSTS'!N27</f>
        <v>0</v>
      </c>
      <c r="O14" s="227">
        <f>'SPONSOR COSTS'!O27</f>
        <v>0</v>
      </c>
      <c r="P14" s="229">
        <f>'SPONSOR COSTS'!P27</f>
        <v>0</v>
      </c>
      <c r="Q14" s="216"/>
      <c r="R14" s="216">
        <f>'SPONSOR COSTS'!R27</f>
        <v>0</v>
      </c>
      <c r="S14" s="216">
        <f>'SPONSOR COSTS'!S27</f>
        <v>0</v>
      </c>
      <c r="T14" s="226">
        <f>'SPONSOR COSTS'!T27</f>
        <v>0.30730000000000002</v>
      </c>
      <c r="U14" s="226">
        <f>'SPONSOR COSTS'!U27</f>
        <v>0</v>
      </c>
      <c r="V14" s="227">
        <f>'SPONSOR COSTS'!V27</f>
        <v>0</v>
      </c>
      <c r="W14" s="229">
        <f>'SPONSOR COSTS'!W27</f>
        <v>0</v>
      </c>
      <c r="X14" s="228">
        <f>'SPONSOR COSTS'!X27</f>
        <v>0</v>
      </c>
      <c r="Y14" s="216">
        <f>'SPONSOR COSTS'!Y27</f>
        <v>0</v>
      </c>
      <c r="Z14" s="216">
        <f>'SPONSOR COSTS'!Z27</f>
        <v>0</v>
      </c>
      <c r="AA14" s="226">
        <f>'SPONSOR COSTS'!AA27</f>
        <v>0.30730000000000002</v>
      </c>
      <c r="AB14" s="226">
        <f>'SPONSOR COSTS'!AB27</f>
        <v>0</v>
      </c>
      <c r="AC14" s="227"/>
      <c r="AD14" s="229">
        <f>'SPONSOR COSTS'!AD27</f>
        <v>0</v>
      </c>
      <c r="AE14" s="216"/>
      <c r="AF14" s="216">
        <f>'SPONSOR COSTS'!AF27</f>
        <v>0</v>
      </c>
      <c r="AG14" s="216">
        <f>'SPONSOR COSTS'!AG27</f>
        <v>0</v>
      </c>
      <c r="AH14" s="226">
        <f>'SPONSOR COSTS'!AH27</f>
        <v>0.30730000000000002</v>
      </c>
      <c r="AI14" s="226">
        <f>'SPONSOR COSTS'!AI27</f>
        <v>0</v>
      </c>
      <c r="AJ14" s="227">
        <f>'SPONSOR COSTS'!AJ27</f>
        <v>0</v>
      </c>
      <c r="AK14" s="229">
        <f>'SPONSOR COSTS'!AK27</f>
        <v>0</v>
      </c>
      <c r="AL14" s="216"/>
      <c r="AM14" s="39">
        <f>'SPONSOR COSTS'!AM27</f>
        <v>0</v>
      </c>
    </row>
    <row r="15" spans="1:39" hidden="1" x14ac:dyDescent="0.25">
      <c r="A15" s="256">
        <f>'SPONSOR COSTS'!A28</f>
        <v>0</v>
      </c>
      <c r="B15" s="183" t="str">
        <f>'SPONSOR COSTS'!B28</f>
        <v>Fringe 4</v>
      </c>
      <c r="C15" s="184" t="str">
        <f>'SPONSOR COSTS'!C28</f>
        <v/>
      </c>
      <c r="D15" s="149">
        <f>'SPONSOR COSTS'!D28</f>
        <v>0</v>
      </c>
      <c r="E15" s="149">
        <f>'SPONSOR COSTS'!E28</f>
        <v>0</v>
      </c>
      <c r="F15" s="182">
        <f>'SPONSOR COSTS'!F28</f>
        <v>9.0499999999999997E-2</v>
      </c>
      <c r="G15" s="182">
        <f>'SPONSOR COSTS'!G28</f>
        <v>4326</v>
      </c>
      <c r="H15" s="171">
        <f>'SPONSOR COSTS'!H28</f>
        <v>0</v>
      </c>
      <c r="I15" s="229">
        <f>'SPONSOR COSTS'!I28</f>
        <v>0</v>
      </c>
      <c r="J15" s="216"/>
      <c r="K15" s="225">
        <f>'SPONSOR COSTS'!K28</f>
        <v>0</v>
      </c>
      <c r="L15" s="216">
        <f>'SPONSOR COSTS'!L28</f>
        <v>0</v>
      </c>
      <c r="M15" s="226">
        <f>'SPONSOR COSTS'!M28</f>
        <v>9.0499999999999997E-2</v>
      </c>
      <c r="N15" s="226">
        <f>'SPONSOR COSTS'!N28</f>
        <v>4456</v>
      </c>
      <c r="O15" s="227">
        <f>'SPONSOR COSTS'!O28</f>
        <v>0</v>
      </c>
      <c r="P15" s="229">
        <f>'SPONSOR COSTS'!P28</f>
        <v>0</v>
      </c>
      <c r="Q15" s="216"/>
      <c r="R15" s="216">
        <f>'SPONSOR COSTS'!R28</f>
        <v>0</v>
      </c>
      <c r="S15" s="216">
        <f>'SPONSOR COSTS'!S28</f>
        <v>0</v>
      </c>
      <c r="T15" s="226">
        <f>'SPONSOR COSTS'!T28</f>
        <v>9.0499999999999997E-2</v>
      </c>
      <c r="U15" s="226">
        <f>'SPONSOR COSTS'!U28</f>
        <v>4590</v>
      </c>
      <c r="V15" s="227">
        <f>'SPONSOR COSTS'!V28</f>
        <v>0</v>
      </c>
      <c r="W15" s="229">
        <f>'SPONSOR COSTS'!W28</f>
        <v>0</v>
      </c>
      <c r="X15" s="228">
        <f>'SPONSOR COSTS'!X28</f>
        <v>0</v>
      </c>
      <c r="Y15" s="216">
        <f>'SPONSOR COSTS'!Y28</f>
        <v>0</v>
      </c>
      <c r="Z15" s="216">
        <f>'SPONSOR COSTS'!Z28</f>
        <v>0</v>
      </c>
      <c r="AA15" s="226">
        <f>'SPONSOR COSTS'!AA28</f>
        <v>9.0499999999999997E-2</v>
      </c>
      <c r="AB15" s="226">
        <f>'SPONSOR COSTS'!AB28</f>
        <v>4728</v>
      </c>
      <c r="AC15" s="227"/>
      <c r="AD15" s="229">
        <f>'SPONSOR COSTS'!AD28</f>
        <v>0</v>
      </c>
      <c r="AE15" s="216"/>
      <c r="AF15" s="216">
        <f>'SPONSOR COSTS'!AF28</f>
        <v>0</v>
      </c>
      <c r="AG15" s="216">
        <f>'SPONSOR COSTS'!AG28</f>
        <v>0</v>
      </c>
      <c r="AH15" s="226">
        <f>'SPONSOR COSTS'!AH28</f>
        <v>9.0499999999999997E-2</v>
      </c>
      <c r="AI15" s="226">
        <f>'SPONSOR COSTS'!AI28</f>
        <v>4870</v>
      </c>
      <c r="AJ15" s="227">
        <f>'SPONSOR COSTS'!AJ28</f>
        <v>0</v>
      </c>
      <c r="AK15" s="229">
        <f>'SPONSOR COSTS'!AK28</f>
        <v>0</v>
      </c>
      <c r="AL15" s="216"/>
      <c r="AM15" s="39">
        <f>'SPONSOR COSTS'!AM28</f>
        <v>0</v>
      </c>
    </row>
    <row r="16" spans="1:39" hidden="1" x14ac:dyDescent="0.25">
      <c r="A16" s="256">
        <f>'SPONSOR COSTS'!A29</f>
        <v>0</v>
      </c>
      <c r="B16" s="183" t="str">
        <f>'SPONSOR COSTS'!B29</f>
        <v>Fringe 5</v>
      </c>
      <c r="C16" s="184" t="str">
        <f>'SPONSOR COSTS'!C29</f>
        <v/>
      </c>
      <c r="D16" s="149">
        <f>'SPONSOR COSTS'!D29</f>
        <v>0</v>
      </c>
      <c r="E16" s="149">
        <f>'SPONSOR COSTS'!E29</f>
        <v>0</v>
      </c>
      <c r="F16" s="182">
        <f>'SPONSOR COSTS'!F29</f>
        <v>9.0499999999999997E-2</v>
      </c>
      <c r="G16" s="182">
        <f>'SPONSOR COSTS'!G29</f>
        <v>4326</v>
      </c>
      <c r="H16" s="171">
        <f>'SPONSOR COSTS'!H29</f>
        <v>0</v>
      </c>
      <c r="I16" s="229">
        <f>'SPONSOR COSTS'!I29</f>
        <v>0</v>
      </c>
      <c r="J16" s="216"/>
      <c r="K16" s="225">
        <f>'SPONSOR COSTS'!K29</f>
        <v>0</v>
      </c>
      <c r="L16" s="216">
        <f>'SPONSOR COSTS'!L29</f>
        <v>0</v>
      </c>
      <c r="M16" s="226">
        <f>'SPONSOR COSTS'!M29</f>
        <v>9.0499999999999997E-2</v>
      </c>
      <c r="N16" s="226">
        <f>'SPONSOR COSTS'!N29</f>
        <v>4456</v>
      </c>
      <c r="O16" s="227">
        <f>'SPONSOR COSTS'!O29</f>
        <v>0</v>
      </c>
      <c r="P16" s="229">
        <f>'SPONSOR COSTS'!P29</f>
        <v>0</v>
      </c>
      <c r="Q16" s="216"/>
      <c r="R16" s="216">
        <f>'SPONSOR COSTS'!R29</f>
        <v>0</v>
      </c>
      <c r="S16" s="216">
        <f>'SPONSOR COSTS'!S29</f>
        <v>0</v>
      </c>
      <c r="T16" s="226">
        <f>'SPONSOR COSTS'!T29</f>
        <v>9.0499999999999997E-2</v>
      </c>
      <c r="U16" s="226">
        <f>'SPONSOR COSTS'!U29</f>
        <v>4590</v>
      </c>
      <c r="V16" s="227">
        <f>'SPONSOR COSTS'!V29</f>
        <v>0</v>
      </c>
      <c r="W16" s="229">
        <f>'SPONSOR COSTS'!W29</f>
        <v>0</v>
      </c>
      <c r="X16" s="228">
        <f>'SPONSOR COSTS'!X29</f>
        <v>0</v>
      </c>
      <c r="Y16" s="216">
        <f>'SPONSOR COSTS'!Y29</f>
        <v>0</v>
      </c>
      <c r="Z16" s="216">
        <f>'SPONSOR COSTS'!Z29</f>
        <v>0</v>
      </c>
      <c r="AA16" s="226">
        <f>'SPONSOR COSTS'!AA29</f>
        <v>9.0499999999999997E-2</v>
      </c>
      <c r="AB16" s="226">
        <f>'SPONSOR COSTS'!AB29</f>
        <v>4728</v>
      </c>
      <c r="AC16" s="227"/>
      <c r="AD16" s="229">
        <f>'SPONSOR COSTS'!AD29</f>
        <v>0</v>
      </c>
      <c r="AE16" s="216"/>
      <c r="AF16" s="216">
        <f>'SPONSOR COSTS'!AF29</f>
        <v>0</v>
      </c>
      <c r="AG16" s="216">
        <f>'SPONSOR COSTS'!AG29</f>
        <v>0</v>
      </c>
      <c r="AH16" s="226">
        <f>'SPONSOR COSTS'!AH29</f>
        <v>9.0499999999999997E-2</v>
      </c>
      <c r="AI16" s="226">
        <f>'SPONSOR COSTS'!AI29</f>
        <v>4870</v>
      </c>
      <c r="AJ16" s="227">
        <f>'SPONSOR COSTS'!AJ29</f>
        <v>0</v>
      </c>
      <c r="AK16" s="229">
        <f>'SPONSOR COSTS'!AK29</f>
        <v>0</v>
      </c>
      <c r="AL16" s="216"/>
      <c r="AM16" s="39">
        <f>'SPONSOR COSTS'!AM29</f>
        <v>0</v>
      </c>
    </row>
    <row r="17" spans="1:39" ht="12.75" hidden="1" customHeight="1" collapsed="1" x14ac:dyDescent="0.25">
      <c r="A17" s="256">
        <f>'SPONSOR COSTS'!A30</f>
        <v>0</v>
      </c>
      <c r="B17" s="172">
        <f>'SPONSOR COSTS'!B30</f>
        <v>0</v>
      </c>
      <c r="C17" s="173">
        <f>'SPONSOR COSTS'!C30</f>
        <v>0</v>
      </c>
      <c r="D17" s="173">
        <f>'SPONSOR COSTS'!D30</f>
        <v>0</v>
      </c>
      <c r="E17" s="174">
        <f>'SPONSOR COSTS'!E30</f>
        <v>0</v>
      </c>
      <c r="F17" s="182">
        <f>'SPONSOR COSTS'!F30</f>
        <v>0</v>
      </c>
      <c r="G17" s="182">
        <f>'SPONSOR COSTS'!G30</f>
        <v>0</v>
      </c>
      <c r="H17" s="171">
        <f>'SPONSOR COSTS'!H30</f>
        <v>0</v>
      </c>
      <c r="I17" s="216"/>
      <c r="J17" s="216"/>
      <c r="K17" s="230"/>
      <c r="L17" s="216"/>
      <c r="M17" s="226"/>
      <c r="N17" s="226"/>
      <c r="O17" s="227"/>
      <c r="P17" s="231"/>
      <c r="Q17" s="216"/>
      <c r="R17" s="230"/>
      <c r="S17" s="216"/>
      <c r="T17" s="226"/>
      <c r="U17" s="226"/>
      <c r="V17" s="227"/>
      <c r="W17" s="231"/>
      <c r="X17" s="228"/>
      <c r="Y17" s="230"/>
      <c r="Z17" s="216"/>
      <c r="AA17" s="226"/>
      <c r="AB17" s="226"/>
      <c r="AC17" s="227"/>
      <c r="AD17" s="231"/>
      <c r="AE17" s="216"/>
      <c r="AF17" s="230"/>
      <c r="AG17" s="216"/>
      <c r="AH17" s="226"/>
      <c r="AI17" s="226"/>
      <c r="AJ17" s="227"/>
      <c r="AK17" s="231"/>
      <c r="AL17" s="216"/>
      <c r="AM17" s="53"/>
    </row>
    <row r="18" spans="1:39" hidden="1" x14ac:dyDescent="0.25">
      <c r="A18" s="256">
        <f>'SPONSOR COSTS'!A31</f>
        <v>0</v>
      </c>
      <c r="B18" s="183" t="str">
        <f>'SPONSOR COSTS'!B31</f>
        <v>Fringe 6</v>
      </c>
      <c r="C18" s="184" t="str">
        <f>'SPONSOR COSTS'!C31</f>
        <v/>
      </c>
      <c r="D18" s="149">
        <f>'SPONSOR COSTS'!D31</f>
        <v>0</v>
      </c>
      <c r="E18" s="149">
        <f>'SPONSOR COSTS'!E31</f>
        <v>0</v>
      </c>
      <c r="F18" s="182">
        <f>'SPONSOR COSTS'!F31</f>
        <v>9.0499999999999997E-2</v>
      </c>
      <c r="G18" s="182">
        <f>'SPONSOR COSTS'!G31</f>
        <v>2620</v>
      </c>
      <c r="H18" s="171">
        <f>'SPONSOR COSTS'!H31</f>
        <v>0</v>
      </c>
      <c r="I18" s="229">
        <f>'SPONSOR COSTS'!I31</f>
        <v>0</v>
      </c>
      <c r="J18" s="216"/>
      <c r="K18" s="225">
        <f>'SPONSOR COSTS'!K31</f>
        <v>0</v>
      </c>
      <c r="L18" s="216">
        <f>'SPONSOR COSTS'!L31</f>
        <v>0</v>
      </c>
      <c r="M18" s="226">
        <f>'SPONSOR COSTS'!M31</f>
        <v>9.0499999999999997E-2</v>
      </c>
      <c r="N18" s="226">
        <f>'SPONSOR COSTS'!N31</f>
        <v>2699</v>
      </c>
      <c r="O18" s="227">
        <f>'SPONSOR COSTS'!O31</f>
        <v>0</v>
      </c>
      <c r="P18" s="229">
        <f>'SPONSOR COSTS'!P31</f>
        <v>0</v>
      </c>
      <c r="Q18" s="216"/>
      <c r="R18" s="216">
        <f>'SPONSOR COSTS'!R31</f>
        <v>0</v>
      </c>
      <c r="S18" s="216">
        <f>'SPONSOR COSTS'!S31</f>
        <v>0</v>
      </c>
      <c r="T18" s="226">
        <f>'SPONSOR COSTS'!T31</f>
        <v>9.0499999999999997E-2</v>
      </c>
      <c r="U18" s="226">
        <f>'SPONSOR COSTS'!U31</f>
        <v>2780</v>
      </c>
      <c r="V18" s="227">
        <f>'SPONSOR COSTS'!V31</f>
        <v>0</v>
      </c>
      <c r="W18" s="229">
        <f>'SPONSOR COSTS'!W31</f>
        <v>0</v>
      </c>
      <c r="X18" s="228">
        <f>'SPONSOR COSTS'!X31</f>
        <v>0</v>
      </c>
      <c r="Y18" s="216">
        <f>'SPONSOR COSTS'!Y31</f>
        <v>0</v>
      </c>
      <c r="Z18" s="216">
        <f>'SPONSOR COSTS'!Z31</f>
        <v>0</v>
      </c>
      <c r="AA18" s="226">
        <f>'SPONSOR COSTS'!AA31</f>
        <v>9.0499999999999997E-2</v>
      </c>
      <c r="AB18" s="226">
        <f>'SPONSOR COSTS'!AB31</f>
        <v>2863</v>
      </c>
      <c r="AC18" s="227"/>
      <c r="AD18" s="229">
        <f>'SPONSOR COSTS'!AD31</f>
        <v>0</v>
      </c>
      <c r="AE18" s="216"/>
      <c r="AF18" s="216">
        <f>'SPONSOR COSTS'!AF31</f>
        <v>0</v>
      </c>
      <c r="AG18" s="216">
        <f>'SPONSOR COSTS'!AG31</f>
        <v>0</v>
      </c>
      <c r="AH18" s="226">
        <f>'SPONSOR COSTS'!AH31</f>
        <v>9.0499999999999997E-2</v>
      </c>
      <c r="AI18" s="226">
        <f>'SPONSOR COSTS'!AI31</f>
        <v>2949</v>
      </c>
      <c r="AJ18" s="227">
        <f>'SPONSOR COSTS'!AJ31</f>
        <v>0</v>
      </c>
      <c r="AK18" s="229">
        <f>'SPONSOR COSTS'!AK31</f>
        <v>0</v>
      </c>
      <c r="AL18" s="216"/>
      <c r="AM18" s="39">
        <f>'SPONSOR COSTS'!AM31</f>
        <v>0</v>
      </c>
    </row>
    <row r="19" spans="1:39" hidden="1" x14ac:dyDescent="0.25">
      <c r="A19" s="256">
        <f>'SPONSOR COSTS'!A32</f>
        <v>0</v>
      </c>
      <c r="B19" s="183" t="str">
        <f>'SPONSOR COSTS'!B32</f>
        <v>Fringe 7</v>
      </c>
      <c r="C19" s="184" t="str">
        <f>'SPONSOR COSTS'!C32</f>
        <v/>
      </c>
      <c r="D19" s="149">
        <f>'SPONSOR COSTS'!D32</f>
        <v>0</v>
      </c>
      <c r="E19" s="149">
        <f>'SPONSOR COSTS'!E32</f>
        <v>0</v>
      </c>
      <c r="F19" s="182">
        <f>'SPONSOR COSTS'!F32</f>
        <v>9.0499999999999997E-2</v>
      </c>
      <c r="G19" s="182">
        <f>'SPONSOR COSTS'!G32</f>
        <v>2620</v>
      </c>
      <c r="H19" s="171">
        <f>'SPONSOR COSTS'!H32</f>
        <v>0</v>
      </c>
      <c r="I19" s="229">
        <f>'SPONSOR COSTS'!I32</f>
        <v>0</v>
      </c>
      <c r="J19" s="216"/>
      <c r="K19" s="225">
        <f>'SPONSOR COSTS'!K32</f>
        <v>0</v>
      </c>
      <c r="L19" s="216">
        <f>'SPONSOR COSTS'!L32</f>
        <v>0</v>
      </c>
      <c r="M19" s="226">
        <f>'SPONSOR COSTS'!M32</f>
        <v>9.0499999999999997E-2</v>
      </c>
      <c r="N19" s="226">
        <f>'SPONSOR COSTS'!N32</f>
        <v>2699</v>
      </c>
      <c r="O19" s="227">
        <f>'SPONSOR COSTS'!O32</f>
        <v>0</v>
      </c>
      <c r="P19" s="229">
        <f>'SPONSOR COSTS'!P32</f>
        <v>0</v>
      </c>
      <c r="Q19" s="216"/>
      <c r="R19" s="216">
        <f>'SPONSOR COSTS'!R32</f>
        <v>0</v>
      </c>
      <c r="S19" s="216">
        <f>'SPONSOR COSTS'!S32</f>
        <v>0</v>
      </c>
      <c r="T19" s="226">
        <f>'SPONSOR COSTS'!T32</f>
        <v>9.0499999999999997E-2</v>
      </c>
      <c r="U19" s="226">
        <f>'SPONSOR COSTS'!U32</f>
        <v>2780</v>
      </c>
      <c r="V19" s="227">
        <f>'SPONSOR COSTS'!V32</f>
        <v>0</v>
      </c>
      <c r="W19" s="229">
        <f>'SPONSOR COSTS'!W32</f>
        <v>0</v>
      </c>
      <c r="X19" s="228">
        <f>'SPONSOR COSTS'!X32</f>
        <v>0</v>
      </c>
      <c r="Y19" s="216">
        <f>'SPONSOR COSTS'!Y32</f>
        <v>0</v>
      </c>
      <c r="Z19" s="216">
        <f>'SPONSOR COSTS'!Z32</f>
        <v>0</v>
      </c>
      <c r="AA19" s="226">
        <f>'SPONSOR COSTS'!AA32</f>
        <v>9.0499999999999997E-2</v>
      </c>
      <c r="AB19" s="226">
        <f>'SPONSOR COSTS'!AB32</f>
        <v>2863</v>
      </c>
      <c r="AC19" s="227"/>
      <c r="AD19" s="229">
        <f>'SPONSOR COSTS'!AD32</f>
        <v>0</v>
      </c>
      <c r="AE19" s="216"/>
      <c r="AF19" s="216">
        <f>'SPONSOR COSTS'!AF32</f>
        <v>0</v>
      </c>
      <c r="AG19" s="216">
        <f>'SPONSOR COSTS'!AG32</f>
        <v>0</v>
      </c>
      <c r="AH19" s="226">
        <f>'SPONSOR COSTS'!AH32</f>
        <v>9.0499999999999997E-2</v>
      </c>
      <c r="AI19" s="226">
        <f>'SPONSOR COSTS'!AI32</f>
        <v>2949</v>
      </c>
      <c r="AJ19" s="227">
        <f>'SPONSOR COSTS'!AJ32</f>
        <v>0</v>
      </c>
      <c r="AK19" s="229">
        <f>'SPONSOR COSTS'!AK32</f>
        <v>0</v>
      </c>
      <c r="AL19" s="216"/>
      <c r="AM19" s="39">
        <f>'SPONSOR COSTS'!AM32</f>
        <v>0</v>
      </c>
    </row>
    <row r="20" spans="1:39" hidden="1" x14ac:dyDescent="0.25">
      <c r="A20" s="256">
        <f>'SPONSOR COSTS'!A33</f>
        <v>0</v>
      </c>
      <c r="B20" s="183" t="str">
        <f>'SPONSOR COSTS'!B33</f>
        <v>Fringe 8</v>
      </c>
      <c r="C20" s="184" t="str">
        <f>'SPONSOR COSTS'!C33</f>
        <v/>
      </c>
      <c r="D20" s="149">
        <f>'SPONSOR COSTS'!D33</f>
        <v>0</v>
      </c>
      <c r="E20" s="149">
        <f>'SPONSOR COSTS'!E33</f>
        <v>0</v>
      </c>
      <c r="F20" s="182">
        <f>'SPONSOR COSTS'!F33</f>
        <v>9.0499999999999997E-2</v>
      </c>
      <c r="G20" s="182">
        <f>'SPONSOR COSTS'!G33</f>
        <v>2620</v>
      </c>
      <c r="H20" s="171">
        <f>'SPONSOR COSTS'!H33</f>
        <v>0</v>
      </c>
      <c r="I20" s="229">
        <f>'SPONSOR COSTS'!I33</f>
        <v>0</v>
      </c>
      <c r="J20" s="216"/>
      <c r="K20" s="225">
        <f>'SPONSOR COSTS'!K33</f>
        <v>0</v>
      </c>
      <c r="L20" s="216">
        <f>'SPONSOR COSTS'!L33</f>
        <v>0</v>
      </c>
      <c r="M20" s="226">
        <f>'SPONSOR COSTS'!M33</f>
        <v>9.0499999999999997E-2</v>
      </c>
      <c r="N20" s="226">
        <f>'SPONSOR COSTS'!N33</f>
        <v>2699</v>
      </c>
      <c r="O20" s="227">
        <f>'SPONSOR COSTS'!O33</f>
        <v>0</v>
      </c>
      <c r="P20" s="229">
        <f>'SPONSOR COSTS'!P33</f>
        <v>0</v>
      </c>
      <c r="Q20" s="216"/>
      <c r="R20" s="216">
        <f>'SPONSOR COSTS'!R33</f>
        <v>0</v>
      </c>
      <c r="S20" s="216">
        <f>'SPONSOR COSTS'!S33</f>
        <v>0</v>
      </c>
      <c r="T20" s="226">
        <f>'SPONSOR COSTS'!T33</f>
        <v>9.0499999999999997E-2</v>
      </c>
      <c r="U20" s="226">
        <f>'SPONSOR COSTS'!U33</f>
        <v>2780</v>
      </c>
      <c r="V20" s="227">
        <f>'SPONSOR COSTS'!V33</f>
        <v>0</v>
      </c>
      <c r="W20" s="229">
        <f>'SPONSOR COSTS'!W33</f>
        <v>0</v>
      </c>
      <c r="X20" s="228">
        <f>'SPONSOR COSTS'!X33</f>
        <v>0</v>
      </c>
      <c r="Y20" s="216">
        <f>'SPONSOR COSTS'!Y33</f>
        <v>0</v>
      </c>
      <c r="Z20" s="216">
        <f>'SPONSOR COSTS'!Z33</f>
        <v>0</v>
      </c>
      <c r="AA20" s="226">
        <f>'SPONSOR COSTS'!AA33</f>
        <v>9.0499999999999997E-2</v>
      </c>
      <c r="AB20" s="226">
        <f>'SPONSOR COSTS'!AB33</f>
        <v>2863</v>
      </c>
      <c r="AC20" s="227"/>
      <c r="AD20" s="229">
        <f>'SPONSOR COSTS'!AD33</f>
        <v>0</v>
      </c>
      <c r="AE20" s="216"/>
      <c r="AF20" s="216">
        <f>'SPONSOR COSTS'!AF33</f>
        <v>0</v>
      </c>
      <c r="AG20" s="216">
        <f>'SPONSOR COSTS'!AG33</f>
        <v>0</v>
      </c>
      <c r="AH20" s="226">
        <f>'SPONSOR COSTS'!AH33</f>
        <v>9.0499999999999997E-2</v>
      </c>
      <c r="AI20" s="226">
        <f>'SPONSOR COSTS'!AI33</f>
        <v>2949</v>
      </c>
      <c r="AJ20" s="227">
        <f>'SPONSOR COSTS'!AJ33</f>
        <v>0</v>
      </c>
      <c r="AK20" s="229">
        <f>'SPONSOR COSTS'!AK33</f>
        <v>0</v>
      </c>
      <c r="AL20" s="216"/>
      <c r="AM20" s="39">
        <f>'SPONSOR COSTS'!AM33</f>
        <v>0</v>
      </c>
    </row>
    <row r="21" spans="1:39" hidden="1" x14ac:dyDescent="0.25">
      <c r="A21" s="256">
        <f>'SPONSOR COSTS'!A34</f>
        <v>0</v>
      </c>
      <c r="B21" s="183" t="str">
        <f>'SPONSOR COSTS'!B34</f>
        <v>Fringe 9</v>
      </c>
      <c r="C21" s="184" t="str">
        <f>'SPONSOR COSTS'!C34</f>
        <v/>
      </c>
      <c r="D21" s="149">
        <f>'SPONSOR COSTS'!D34</f>
        <v>0</v>
      </c>
      <c r="E21" s="149">
        <f>'SPONSOR COSTS'!E34</f>
        <v>0</v>
      </c>
      <c r="F21" s="182">
        <f>'SPONSOR COSTS'!F34</f>
        <v>9.0499999999999997E-2</v>
      </c>
      <c r="G21" s="182">
        <f>'SPONSOR COSTS'!G34</f>
        <v>0</v>
      </c>
      <c r="H21" s="171">
        <f>'SPONSOR COSTS'!H34</f>
        <v>0</v>
      </c>
      <c r="I21" s="229">
        <f>'SPONSOR COSTS'!I34</f>
        <v>0</v>
      </c>
      <c r="J21" s="216"/>
      <c r="K21" s="225">
        <f>'SPONSOR COSTS'!K34</f>
        <v>0</v>
      </c>
      <c r="L21" s="216">
        <f>'SPONSOR COSTS'!L34</f>
        <v>0</v>
      </c>
      <c r="M21" s="226">
        <f>'SPONSOR COSTS'!M34</f>
        <v>9.0499999999999997E-2</v>
      </c>
      <c r="N21" s="226">
        <f>'SPONSOR COSTS'!N34</f>
        <v>0</v>
      </c>
      <c r="O21" s="227">
        <f>'SPONSOR COSTS'!O34</f>
        <v>0</v>
      </c>
      <c r="P21" s="229">
        <f>'SPONSOR COSTS'!P34</f>
        <v>0</v>
      </c>
      <c r="Q21" s="216"/>
      <c r="R21" s="216">
        <f>'SPONSOR COSTS'!R34</f>
        <v>0</v>
      </c>
      <c r="S21" s="216">
        <f>'SPONSOR COSTS'!S34</f>
        <v>0</v>
      </c>
      <c r="T21" s="226">
        <f>'SPONSOR COSTS'!T34</f>
        <v>9.0499999999999997E-2</v>
      </c>
      <c r="U21" s="226">
        <f>'SPONSOR COSTS'!U34</f>
        <v>0</v>
      </c>
      <c r="V21" s="227">
        <f>'SPONSOR COSTS'!V34</f>
        <v>0</v>
      </c>
      <c r="W21" s="229">
        <f>'SPONSOR COSTS'!W34</f>
        <v>0</v>
      </c>
      <c r="X21" s="228">
        <f>'SPONSOR COSTS'!X34</f>
        <v>0</v>
      </c>
      <c r="Y21" s="216">
        <f>'SPONSOR COSTS'!Y34</f>
        <v>0</v>
      </c>
      <c r="Z21" s="216">
        <f>'SPONSOR COSTS'!Z34</f>
        <v>0</v>
      </c>
      <c r="AA21" s="226">
        <f>'SPONSOR COSTS'!AA34</f>
        <v>9.0499999999999997E-2</v>
      </c>
      <c r="AB21" s="226">
        <f>'SPONSOR COSTS'!AB34</f>
        <v>0</v>
      </c>
      <c r="AC21" s="227"/>
      <c r="AD21" s="229">
        <f>'SPONSOR COSTS'!AD34</f>
        <v>0</v>
      </c>
      <c r="AE21" s="216"/>
      <c r="AF21" s="216">
        <f>'SPONSOR COSTS'!AF34</f>
        <v>0</v>
      </c>
      <c r="AG21" s="216">
        <f>'SPONSOR COSTS'!AG34</f>
        <v>0</v>
      </c>
      <c r="AH21" s="226">
        <f>'SPONSOR COSTS'!AH34</f>
        <v>9.0499999999999997E-2</v>
      </c>
      <c r="AI21" s="226">
        <f>'SPONSOR COSTS'!AI34</f>
        <v>0</v>
      </c>
      <c r="AJ21" s="227">
        <f>'SPONSOR COSTS'!AJ34</f>
        <v>0</v>
      </c>
      <c r="AK21" s="229">
        <f>'SPONSOR COSTS'!AK34</f>
        <v>0</v>
      </c>
      <c r="AL21" s="216"/>
      <c r="AM21" s="39">
        <f>'SPONSOR COSTS'!AM34</f>
        <v>0</v>
      </c>
    </row>
    <row r="22" spans="1:39" hidden="1" x14ac:dyDescent="0.25">
      <c r="A22" s="256">
        <f>'SPONSOR COSTS'!A35</f>
        <v>0</v>
      </c>
      <c r="B22" s="183" t="str">
        <f>'SPONSOR COSTS'!B35</f>
        <v>Fringe 10</v>
      </c>
      <c r="C22" s="185" t="str">
        <f>'SPONSOR COSTS'!C35</f>
        <v/>
      </c>
      <c r="D22" s="149">
        <f>'SPONSOR COSTS'!D35</f>
        <v>0</v>
      </c>
      <c r="E22" s="149">
        <f>'SPONSOR COSTS'!E35</f>
        <v>0</v>
      </c>
      <c r="F22" s="182">
        <f>'SPONSOR COSTS'!F35</f>
        <v>9.0499999999999997E-2</v>
      </c>
      <c r="G22" s="182">
        <f>'SPONSOR COSTS'!G35</f>
        <v>0</v>
      </c>
      <c r="H22" s="171">
        <f>'SPONSOR COSTS'!H35</f>
        <v>0</v>
      </c>
      <c r="I22" s="232">
        <f>'SPONSOR COSTS'!I35</f>
        <v>0</v>
      </c>
      <c r="J22" s="216"/>
      <c r="K22" s="225">
        <f>'SPONSOR COSTS'!K35</f>
        <v>0</v>
      </c>
      <c r="L22" s="216">
        <f>'SPONSOR COSTS'!L35</f>
        <v>0</v>
      </c>
      <c r="M22" s="226">
        <f>'SPONSOR COSTS'!M35</f>
        <v>9.0499999999999997E-2</v>
      </c>
      <c r="N22" s="226">
        <f>'SPONSOR COSTS'!N35</f>
        <v>0</v>
      </c>
      <c r="O22" s="227">
        <f>'SPONSOR COSTS'!O35</f>
        <v>0</v>
      </c>
      <c r="P22" s="232">
        <f>'SPONSOR COSTS'!P35</f>
        <v>0</v>
      </c>
      <c r="Q22" s="216"/>
      <c r="R22" s="216">
        <f>'SPONSOR COSTS'!R35</f>
        <v>0</v>
      </c>
      <c r="S22" s="216">
        <f>'SPONSOR COSTS'!S35</f>
        <v>0</v>
      </c>
      <c r="T22" s="226">
        <f>'SPONSOR COSTS'!T35</f>
        <v>9.0499999999999997E-2</v>
      </c>
      <c r="U22" s="226">
        <f>'SPONSOR COSTS'!U35</f>
        <v>0</v>
      </c>
      <c r="V22" s="227">
        <f>'SPONSOR COSTS'!V35</f>
        <v>0</v>
      </c>
      <c r="W22" s="232">
        <f>'SPONSOR COSTS'!W35</f>
        <v>0</v>
      </c>
      <c r="X22" s="228">
        <f>'SPONSOR COSTS'!X35</f>
        <v>0</v>
      </c>
      <c r="Y22" s="216">
        <f>'SPONSOR COSTS'!Y35</f>
        <v>0</v>
      </c>
      <c r="Z22" s="216">
        <f>'SPONSOR COSTS'!Z35</f>
        <v>0</v>
      </c>
      <c r="AA22" s="226">
        <f>'SPONSOR COSTS'!AA35</f>
        <v>9.0499999999999997E-2</v>
      </c>
      <c r="AB22" s="226">
        <f>'SPONSOR COSTS'!AB35</f>
        <v>0</v>
      </c>
      <c r="AC22" s="227"/>
      <c r="AD22" s="232">
        <f>'SPONSOR COSTS'!AD35</f>
        <v>0</v>
      </c>
      <c r="AE22" s="216"/>
      <c r="AF22" s="216">
        <f>'SPONSOR COSTS'!AF35</f>
        <v>0</v>
      </c>
      <c r="AG22" s="216">
        <f>'SPONSOR COSTS'!AG35</f>
        <v>0</v>
      </c>
      <c r="AH22" s="226">
        <f>'SPONSOR COSTS'!AH35</f>
        <v>9.0499999999999997E-2</v>
      </c>
      <c r="AI22" s="226">
        <f>'SPONSOR COSTS'!AI35</f>
        <v>0</v>
      </c>
      <c r="AJ22" s="227">
        <f>'SPONSOR COSTS'!AJ35</f>
        <v>0</v>
      </c>
      <c r="AK22" s="229">
        <f>'SPONSOR COSTS'!AK35</f>
        <v>0</v>
      </c>
      <c r="AL22" s="216"/>
      <c r="AM22" s="39">
        <f>'SPONSOR COSTS'!AM35</f>
        <v>0</v>
      </c>
    </row>
    <row r="23" spans="1:39" ht="12.75" hidden="1" customHeight="1" x14ac:dyDescent="0.25">
      <c r="A23" s="256">
        <f>'SPONSOR COSTS'!A36</f>
        <v>0</v>
      </c>
      <c r="B23" s="172">
        <f>'SPONSOR COSTS'!B36</f>
        <v>0</v>
      </c>
      <c r="C23" s="173">
        <f>'SPONSOR COSTS'!C36</f>
        <v>0</v>
      </c>
      <c r="D23" s="173">
        <f>'SPONSOR COSTS'!D36</f>
        <v>0</v>
      </c>
      <c r="E23" s="174">
        <f>'SPONSOR COSTS'!E36</f>
        <v>0</v>
      </c>
      <c r="F23" s="182">
        <f>'SPONSOR COSTS'!F36</f>
        <v>0</v>
      </c>
      <c r="G23" s="182">
        <f>'SPONSOR COSTS'!G36</f>
        <v>0</v>
      </c>
      <c r="H23" s="171">
        <f>'SPONSOR COSTS'!H36</f>
        <v>0</v>
      </c>
      <c r="I23" s="216"/>
      <c r="J23" s="216"/>
      <c r="K23" s="230"/>
      <c r="L23" s="216"/>
      <c r="M23" s="226"/>
      <c r="N23" s="226"/>
      <c r="O23" s="227"/>
      <c r="P23" s="231"/>
      <c r="Q23" s="216"/>
      <c r="R23" s="230"/>
      <c r="S23" s="216"/>
      <c r="T23" s="226"/>
      <c r="U23" s="226"/>
      <c r="V23" s="227"/>
      <c r="W23" s="231"/>
      <c r="X23" s="228"/>
      <c r="Y23" s="230"/>
      <c r="Z23" s="216"/>
      <c r="AA23" s="226"/>
      <c r="AB23" s="226"/>
      <c r="AC23" s="227"/>
      <c r="AD23" s="231"/>
      <c r="AE23" s="216"/>
      <c r="AF23" s="230"/>
      <c r="AG23" s="216"/>
      <c r="AH23" s="226"/>
      <c r="AI23" s="226"/>
      <c r="AJ23" s="227"/>
      <c r="AK23" s="231"/>
      <c r="AL23" s="216"/>
      <c r="AM23" s="53"/>
    </row>
    <row r="24" spans="1:39" hidden="1" x14ac:dyDescent="0.25">
      <c r="A24" s="256">
        <f>'SPONSOR COSTS'!A37</f>
        <v>0</v>
      </c>
      <c r="B24" s="183" t="str">
        <f>'SPONSOR COSTS'!B37</f>
        <v>Fringe 11</v>
      </c>
      <c r="C24" s="184" t="str">
        <f>'SPONSOR COSTS'!C37</f>
        <v/>
      </c>
      <c r="D24" s="149">
        <f>'SPONSOR COSTS'!D37</f>
        <v>0</v>
      </c>
      <c r="E24" s="149">
        <f>'SPONSOR COSTS'!E37</f>
        <v>0</v>
      </c>
      <c r="F24" s="182">
        <f>'SPONSOR COSTS'!F37</f>
        <v>0</v>
      </c>
      <c r="G24" s="182">
        <f>'SPONSOR COSTS'!G37</f>
        <v>0</v>
      </c>
      <c r="H24" s="171">
        <f>'SPONSOR COSTS'!H37</f>
        <v>0</v>
      </c>
      <c r="I24" s="229">
        <f>'SPONSOR COSTS'!I37</f>
        <v>0</v>
      </c>
      <c r="J24" s="216"/>
      <c r="K24" s="225">
        <f>'SPONSOR COSTS'!K37</f>
        <v>0</v>
      </c>
      <c r="L24" s="216">
        <f>'SPONSOR COSTS'!L37</f>
        <v>0</v>
      </c>
      <c r="M24" s="226">
        <f>'SPONSOR COSTS'!M37</f>
        <v>0</v>
      </c>
      <c r="N24" s="226">
        <f>'SPONSOR COSTS'!N37</f>
        <v>0</v>
      </c>
      <c r="O24" s="227">
        <f>'SPONSOR COSTS'!O37</f>
        <v>0</v>
      </c>
      <c r="P24" s="229">
        <f>'SPONSOR COSTS'!P37</f>
        <v>0</v>
      </c>
      <c r="Q24" s="216"/>
      <c r="R24" s="216">
        <f>'SPONSOR COSTS'!R37</f>
        <v>0</v>
      </c>
      <c r="S24" s="216">
        <f>'SPONSOR COSTS'!S37</f>
        <v>0</v>
      </c>
      <c r="T24" s="226">
        <f>'SPONSOR COSTS'!T37</f>
        <v>0</v>
      </c>
      <c r="U24" s="226">
        <f>'SPONSOR COSTS'!U37</f>
        <v>0</v>
      </c>
      <c r="V24" s="227">
        <f>'SPONSOR COSTS'!V37</f>
        <v>0</v>
      </c>
      <c r="W24" s="229">
        <f>'SPONSOR COSTS'!W37</f>
        <v>0</v>
      </c>
      <c r="X24" s="228">
        <f>'SPONSOR COSTS'!X37</f>
        <v>0</v>
      </c>
      <c r="Y24" s="216">
        <f>'SPONSOR COSTS'!Y37</f>
        <v>0</v>
      </c>
      <c r="Z24" s="216">
        <f>'SPONSOR COSTS'!Z37</f>
        <v>0</v>
      </c>
      <c r="AA24" s="226">
        <f>'SPONSOR COSTS'!AA37</f>
        <v>0</v>
      </c>
      <c r="AB24" s="226">
        <f>'SPONSOR COSTS'!AB37</f>
        <v>0</v>
      </c>
      <c r="AC24" s="227"/>
      <c r="AD24" s="229">
        <f>'SPONSOR COSTS'!AD37</f>
        <v>0</v>
      </c>
      <c r="AE24" s="216"/>
      <c r="AF24" s="216">
        <f>'SPONSOR COSTS'!AF37</f>
        <v>0</v>
      </c>
      <c r="AG24" s="216">
        <f>'SPONSOR COSTS'!AG37</f>
        <v>0</v>
      </c>
      <c r="AH24" s="226">
        <f>'SPONSOR COSTS'!AH37</f>
        <v>0</v>
      </c>
      <c r="AI24" s="226">
        <f>'SPONSOR COSTS'!AI37</f>
        <v>0</v>
      </c>
      <c r="AJ24" s="227">
        <f>'SPONSOR COSTS'!AJ37</f>
        <v>0</v>
      </c>
      <c r="AK24" s="229">
        <f>'SPONSOR COSTS'!AK37</f>
        <v>0</v>
      </c>
      <c r="AL24" s="216"/>
      <c r="AM24" s="39">
        <f>'SPONSOR COSTS'!AM37</f>
        <v>0</v>
      </c>
    </row>
    <row r="25" spans="1:39" hidden="1" x14ac:dyDescent="0.25">
      <c r="A25" s="256">
        <f>'SPONSOR COSTS'!A38</f>
        <v>0</v>
      </c>
      <c r="B25" s="183" t="str">
        <f>'SPONSOR COSTS'!B38</f>
        <v>Fringe 12</v>
      </c>
      <c r="C25" s="184" t="str">
        <f>'SPONSOR COSTS'!C38</f>
        <v/>
      </c>
      <c r="D25" s="149">
        <f>'SPONSOR COSTS'!D38</f>
        <v>0</v>
      </c>
      <c r="E25" s="149">
        <f>'SPONSOR COSTS'!E38</f>
        <v>0</v>
      </c>
      <c r="F25" s="182">
        <f>'SPONSOR COSTS'!F38</f>
        <v>0</v>
      </c>
      <c r="G25" s="182">
        <f>'SPONSOR COSTS'!G38</f>
        <v>0</v>
      </c>
      <c r="H25" s="171">
        <f>'SPONSOR COSTS'!H38</f>
        <v>0</v>
      </c>
      <c r="I25" s="229">
        <f>'SPONSOR COSTS'!I38</f>
        <v>0</v>
      </c>
      <c r="J25" s="216"/>
      <c r="K25" s="225">
        <f>'SPONSOR COSTS'!K38</f>
        <v>0</v>
      </c>
      <c r="L25" s="216">
        <f>'SPONSOR COSTS'!L38</f>
        <v>0</v>
      </c>
      <c r="M25" s="226">
        <f>'SPONSOR COSTS'!M38</f>
        <v>0</v>
      </c>
      <c r="N25" s="226">
        <f>'SPONSOR COSTS'!N38</f>
        <v>0</v>
      </c>
      <c r="O25" s="227">
        <f>'SPONSOR COSTS'!O38</f>
        <v>0</v>
      </c>
      <c r="P25" s="229">
        <f>'SPONSOR COSTS'!P38</f>
        <v>0</v>
      </c>
      <c r="Q25" s="216"/>
      <c r="R25" s="216">
        <f>'SPONSOR COSTS'!R38</f>
        <v>0</v>
      </c>
      <c r="S25" s="216">
        <f>'SPONSOR COSTS'!S38</f>
        <v>0</v>
      </c>
      <c r="T25" s="226">
        <f>'SPONSOR COSTS'!T38</f>
        <v>0</v>
      </c>
      <c r="U25" s="226">
        <f>'SPONSOR COSTS'!U38</f>
        <v>0</v>
      </c>
      <c r="V25" s="227">
        <f>'SPONSOR COSTS'!V38</f>
        <v>0</v>
      </c>
      <c r="W25" s="229">
        <f>'SPONSOR COSTS'!W38</f>
        <v>0</v>
      </c>
      <c r="X25" s="228">
        <f>'SPONSOR COSTS'!X38</f>
        <v>0</v>
      </c>
      <c r="Y25" s="216">
        <f>'SPONSOR COSTS'!Y38</f>
        <v>0</v>
      </c>
      <c r="Z25" s="216">
        <f>'SPONSOR COSTS'!Z38</f>
        <v>0</v>
      </c>
      <c r="AA25" s="226">
        <f>'SPONSOR COSTS'!AA38</f>
        <v>0</v>
      </c>
      <c r="AB25" s="226">
        <f>'SPONSOR COSTS'!AB38</f>
        <v>0</v>
      </c>
      <c r="AC25" s="227"/>
      <c r="AD25" s="229">
        <f>'SPONSOR COSTS'!AD38</f>
        <v>0</v>
      </c>
      <c r="AE25" s="216"/>
      <c r="AF25" s="216">
        <f>'SPONSOR COSTS'!AF38</f>
        <v>0</v>
      </c>
      <c r="AG25" s="216">
        <f>'SPONSOR COSTS'!AG38</f>
        <v>0</v>
      </c>
      <c r="AH25" s="226">
        <f>'SPONSOR COSTS'!AH38</f>
        <v>0</v>
      </c>
      <c r="AI25" s="226">
        <f>'SPONSOR COSTS'!AI38</f>
        <v>0</v>
      </c>
      <c r="AJ25" s="227">
        <f>'SPONSOR COSTS'!AJ38</f>
        <v>0</v>
      </c>
      <c r="AK25" s="229">
        <f>'SPONSOR COSTS'!AK38</f>
        <v>0</v>
      </c>
      <c r="AL25" s="216"/>
      <c r="AM25" s="39">
        <f>'SPONSOR COSTS'!AM38</f>
        <v>0</v>
      </c>
    </row>
    <row r="26" spans="1:39" hidden="1" x14ac:dyDescent="0.25">
      <c r="A26" s="256">
        <f>'SPONSOR COSTS'!A39</f>
        <v>0</v>
      </c>
      <c r="B26" s="183" t="str">
        <f>'SPONSOR COSTS'!B39</f>
        <v>Fringe 13</v>
      </c>
      <c r="C26" s="184" t="str">
        <f>'SPONSOR COSTS'!C39</f>
        <v/>
      </c>
      <c r="D26" s="149">
        <f>'SPONSOR COSTS'!D39</f>
        <v>0</v>
      </c>
      <c r="E26" s="149">
        <f>'SPONSOR COSTS'!E39</f>
        <v>0</v>
      </c>
      <c r="F26" s="182">
        <f>'SPONSOR COSTS'!F39</f>
        <v>0</v>
      </c>
      <c r="G26" s="182">
        <f>'SPONSOR COSTS'!G39</f>
        <v>0</v>
      </c>
      <c r="H26" s="171">
        <f>'SPONSOR COSTS'!H39</f>
        <v>0</v>
      </c>
      <c r="I26" s="229">
        <f>'SPONSOR COSTS'!I39</f>
        <v>0</v>
      </c>
      <c r="J26" s="216"/>
      <c r="K26" s="225">
        <f>'SPONSOR COSTS'!K39</f>
        <v>0</v>
      </c>
      <c r="L26" s="216">
        <f>'SPONSOR COSTS'!L39</f>
        <v>0</v>
      </c>
      <c r="M26" s="226">
        <f>'SPONSOR COSTS'!M39</f>
        <v>0</v>
      </c>
      <c r="N26" s="226">
        <f>'SPONSOR COSTS'!N39</f>
        <v>0</v>
      </c>
      <c r="O26" s="227">
        <f>'SPONSOR COSTS'!O39</f>
        <v>0</v>
      </c>
      <c r="P26" s="229">
        <f>'SPONSOR COSTS'!P39</f>
        <v>0</v>
      </c>
      <c r="Q26" s="216"/>
      <c r="R26" s="216">
        <f>'SPONSOR COSTS'!R39</f>
        <v>0</v>
      </c>
      <c r="S26" s="216">
        <f>'SPONSOR COSTS'!S39</f>
        <v>0</v>
      </c>
      <c r="T26" s="226">
        <f>'SPONSOR COSTS'!T39</f>
        <v>0</v>
      </c>
      <c r="U26" s="226">
        <f>'SPONSOR COSTS'!U39</f>
        <v>0</v>
      </c>
      <c r="V26" s="227">
        <f>'SPONSOR COSTS'!V39</f>
        <v>0</v>
      </c>
      <c r="W26" s="229">
        <f>'SPONSOR COSTS'!W39</f>
        <v>0</v>
      </c>
      <c r="X26" s="228">
        <f>'SPONSOR COSTS'!X39</f>
        <v>0</v>
      </c>
      <c r="Y26" s="216">
        <f>'SPONSOR COSTS'!Y39</f>
        <v>0</v>
      </c>
      <c r="Z26" s="216">
        <f>'SPONSOR COSTS'!Z39</f>
        <v>0</v>
      </c>
      <c r="AA26" s="226">
        <f>'SPONSOR COSTS'!AA39</f>
        <v>0</v>
      </c>
      <c r="AB26" s="226">
        <f>'SPONSOR COSTS'!AB39</f>
        <v>0</v>
      </c>
      <c r="AC26" s="227"/>
      <c r="AD26" s="229">
        <f>'SPONSOR COSTS'!AD39</f>
        <v>0</v>
      </c>
      <c r="AE26" s="216"/>
      <c r="AF26" s="216">
        <f>'SPONSOR COSTS'!AF39</f>
        <v>0</v>
      </c>
      <c r="AG26" s="216">
        <f>'SPONSOR COSTS'!AG39</f>
        <v>0</v>
      </c>
      <c r="AH26" s="226">
        <f>'SPONSOR COSTS'!AH39</f>
        <v>0</v>
      </c>
      <c r="AI26" s="226">
        <f>'SPONSOR COSTS'!AI39</f>
        <v>0</v>
      </c>
      <c r="AJ26" s="227">
        <f>'SPONSOR COSTS'!AJ39</f>
        <v>0</v>
      </c>
      <c r="AK26" s="229">
        <f>'SPONSOR COSTS'!AK39</f>
        <v>0</v>
      </c>
      <c r="AL26" s="216"/>
      <c r="AM26" s="39">
        <f>'SPONSOR COSTS'!AM39</f>
        <v>0</v>
      </c>
    </row>
    <row r="27" spans="1:39" hidden="1" x14ac:dyDescent="0.25">
      <c r="A27" s="256">
        <f>'SPONSOR COSTS'!A40</f>
        <v>0</v>
      </c>
      <c r="B27" s="183" t="str">
        <f>'SPONSOR COSTS'!B40</f>
        <v>Fringe 14</v>
      </c>
      <c r="C27" s="184" t="str">
        <f>'SPONSOR COSTS'!C40</f>
        <v/>
      </c>
      <c r="D27" s="149">
        <f>'SPONSOR COSTS'!D40</f>
        <v>0</v>
      </c>
      <c r="E27" s="149">
        <f>'SPONSOR COSTS'!E40</f>
        <v>0</v>
      </c>
      <c r="F27" s="182">
        <f>'SPONSOR COSTS'!F40</f>
        <v>0</v>
      </c>
      <c r="G27" s="182">
        <f>'SPONSOR COSTS'!G40</f>
        <v>0</v>
      </c>
      <c r="H27" s="171">
        <f>'SPONSOR COSTS'!H40</f>
        <v>0</v>
      </c>
      <c r="I27" s="229">
        <f>'SPONSOR COSTS'!I40</f>
        <v>0</v>
      </c>
      <c r="J27" s="216"/>
      <c r="K27" s="225">
        <f>'SPONSOR COSTS'!K40</f>
        <v>0</v>
      </c>
      <c r="L27" s="216">
        <f>'SPONSOR COSTS'!L40</f>
        <v>0</v>
      </c>
      <c r="M27" s="226">
        <f>'SPONSOR COSTS'!M40</f>
        <v>0</v>
      </c>
      <c r="N27" s="226">
        <f>'SPONSOR COSTS'!N40</f>
        <v>0</v>
      </c>
      <c r="O27" s="227">
        <f>'SPONSOR COSTS'!O40</f>
        <v>0</v>
      </c>
      <c r="P27" s="229">
        <f>'SPONSOR COSTS'!P40</f>
        <v>0</v>
      </c>
      <c r="Q27" s="216"/>
      <c r="R27" s="216">
        <f>'SPONSOR COSTS'!R40</f>
        <v>0</v>
      </c>
      <c r="S27" s="216">
        <f>'SPONSOR COSTS'!S40</f>
        <v>0</v>
      </c>
      <c r="T27" s="226">
        <f>'SPONSOR COSTS'!T40</f>
        <v>0</v>
      </c>
      <c r="U27" s="226">
        <f>'SPONSOR COSTS'!U40</f>
        <v>0</v>
      </c>
      <c r="V27" s="227">
        <f>'SPONSOR COSTS'!V40</f>
        <v>0</v>
      </c>
      <c r="W27" s="229">
        <f>'SPONSOR COSTS'!W40</f>
        <v>0</v>
      </c>
      <c r="X27" s="228">
        <f>'SPONSOR COSTS'!X40</f>
        <v>0</v>
      </c>
      <c r="Y27" s="216">
        <f>'SPONSOR COSTS'!Y40</f>
        <v>0</v>
      </c>
      <c r="Z27" s="216">
        <f>'SPONSOR COSTS'!Z40</f>
        <v>0</v>
      </c>
      <c r="AA27" s="226">
        <f>'SPONSOR COSTS'!AA40</f>
        <v>0</v>
      </c>
      <c r="AB27" s="226">
        <f>'SPONSOR COSTS'!AB40</f>
        <v>0</v>
      </c>
      <c r="AC27" s="227"/>
      <c r="AD27" s="229">
        <f>'SPONSOR COSTS'!AD40</f>
        <v>0</v>
      </c>
      <c r="AE27" s="216"/>
      <c r="AF27" s="216">
        <f>'SPONSOR COSTS'!AF40</f>
        <v>0</v>
      </c>
      <c r="AG27" s="216">
        <f>'SPONSOR COSTS'!AG40</f>
        <v>0</v>
      </c>
      <c r="AH27" s="226">
        <f>'SPONSOR COSTS'!AH40</f>
        <v>0</v>
      </c>
      <c r="AI27" s="226">
        <f>'SPONSOR COSTS'!AI40</f>
        <v>0</v>
      </c>
      <c r="AJ27" s="227">
        <f>'SPONSOR COSTS'!AJ40</f>
        <v>0</v>
      </c>
      <c r="AK27" s="229">
        <f>'SPONSOR COSTS'!AK40</f>
        <v>0</v>
      </c>
      <c r="AL27" s="216"/>
      <c r="AM27" s="39">
        <f>'SPONSOR COSTS'!AM40</f>
        <v>0</v>
      </c>
    </row>
    <row r="28" spans="1:39" hidden="1" x14ac:dyDescent="0.25">
      <c r="A28" s="256">
        <f>'SPONSOR COSTS'!A41</f>
        <v>0</v>
      </c>
      <c r="B28" s="183" t="str">
        <f>'SPONSOR COSTS'!B41</f>
        <v>Fringe 15</v>
      </c>
      <c r="C28" s="185" t="str">
        <f>'SPONSOR COSTS'!C41</f>
        <v/>
      </c>
      <c r="D28" s="149">
        <f>'SPONSOR COSTS'!D41</f>
        <v>0</v>
      </c>
      <c r="E28" s="149">
        <f>'SPONSOR COSTS'!E41</f>
        <v>0</v>
      </c>
      <c r="F28" s="182">
        <f>'SPONSOR COSTS'!F41</f>
        <v>0</v>
      </c>
      <c r="G28" s="182">
        <f>'SPONSOR COSTS'!G41</f>
        <v>0</v>
      </c>
      <c r="H28" s="171">
        <f>'SPONSOR COSTS'!H41</f>
        <v>0</v>
      </c>
      <c r="I28" s="232">
        <f>'SPONSOR COSTS'!I41</f>
        <v>0</v>
      </c>
      <c r="J28" s="216"/>
      <c r="K28" s="225">
        <f>'SPONSOR COSTS'!K41</f>
        <v>0</v>
      </c>
      <c r="L28" s="216">
        <f>'SPONSOR COSTS'!L41</f>
        <v>0</v>
      </c>
      <c r="M28" s="226">
        <f>'SPONSOR COSTS'!M41</f>
        <v>0</v>
      </c>
      <c r="N28" s="226">
        <f>'SPONSOR COSTS'!N41</f>
        <v>0</v>
      </c>
      <c r="O28" s="227">
        <f>'SPONSOR COSTS'!O41</f>
        <v>0</v>
      </c>
      <c r="P28" s="232">
        <f>'SPONSOR COSTS'!P41</f>
        <v>0</v>
      </c>
      <c r="Q28" s="216"/>
      <c r="R28" s="216">
        <f>'SPONSOR COSTS'!R41</f>
        <v>0</v>
      </c>
      <c r="S28" s="216">
        <f>'SPONSOR COSTS'!S41</f>
        <v>0</v>
      </c>
      <c r="T28" s="226">
        <f>'SPONSOR COSTS'!T41</f>
        <v>0</v>
      </c>
      <c r="U28" s="226">
        <f>'SPONSOR COSTS'!U41</f>
        <v>0</v>
      </c>
      <c r="V28" s="227">
        <f>'SPONSOR COSTS'!V41</f>
        <v>0</v>
      </c>
      <c r="W28" s="232">
        <f>'SPONSOR COSTS'!W41</f>
        <v>0</v>
      </c>
      <c r="X28" s="228">
        <f>'SPONSOR COSTS'!X41</f>
        <v>0</v>
      </c>
      <c r="Y28" s="216">
        <f>'SPONSOR COSTS'!Y41</f>
        <v>0</v>
      </c>
      <c r="Z28" s="216">
        <f>'SPONSOR COSTS'!Z41</f>
        <v>0</v>
      </c>
      <c r="AA28" s="226">
        <f>'SPONSOR COSTS'!AA41</f>
        <v>0</v>
      </c>
      <c r="AB28" s="226">
        <f>'SPONSOR COSTS'!AB41</f>
        <v>0</v>
      </c>
      <c r="AC28" s="227"/>
      <c r="AD28" s="232">
        <f>'SPONSOR COSTS'!AD41</f>
        <v>0</v>
      </c>
      <c r="AE28" s="216"/>
      <c r="AF28" s="216">
        <f>'SPONSOR COSTS'!AF41</f>
        <v>0</v>
      </c>
      <c r="AG28" s="216">
        <f>'SPONSOR COSTS'!AG41</f>
        <v>0</v>
      </c>
      <c r="AH28" s="226">
        <f>'SPONSOR COSTS'!AH41</f>
        <v>0</v>
      </c>
      <c r="AI28" s="226">
        <f>'SPONSOR COSTS'!AI41</f>
        <v>0</v>
      </c>
      <c r="AJ28" s="227">
        <f>'SPONSOR COSTS'!AJ41</f>
        <v>0</v>
      </c>
      <c r="AK28" s="229">
        <f>'SPONSOR COSTS'!AK41</f>
        <v>0</v>
      </c>
      <c r="AL28" s="216"/>
      <c r="AM28" s="39">
        <f>'SPONSOR COSTS'!AM41</f>
        <v>0</v>
      </c>
    </row>
    <row r="29" spans="1:39" s="87" customFormat="1" ht="15.75" x14ac:dyDescent="0.25">
      <c r="A29" s="261">
        <f>'SPONSOR COSTS'!A42</f>
        <v>0</v>
      </c>
      <c r="B29" s="550" t="s">
        <v>116</v>
      </c>
      <c r="C29" s="551"/>
      <c r="D29" s="175">
        <f>'SPONSOR COSTS'!D42</f>
        <v>0</v>
      </c>
      <c r="E29" s="175">
        <f>'SPONSOR COSTS'!E42</f>
        <v>0</v>
      </c>
      <c r="F29" s="175">
        <f>'SPONSOR COSTS'!F42</f>
        <v>0</v>
      </c>
      <c r="G29" s="176">
        <f>'SPONSOR COSTS'!G42</f>
        <v>0</v>
      </c>
      <c r="H29" s="177">
        <f>'SPONSOR COSTS'!H42</f>
        <v>0</v>
      </c>
      <c r="I29" s="215">
        <f>'SPONSOR COSTS'!I42</f>
        <v>0</v>
      </c>
      <c r="J29" s="216"/>
      <c r="K29" s="217">
        <f>'SPONSOR COSTS'!K42</f>
        <v>0</v>
      </c>
      <c r="L29" s="218">
        <f>'SPONSOR COSTS'!L42</f>
        <v>0</v>
      </c>
      <c r="M29" s="218">
        <f>'SPONSOR COSTS'!M42</f>
        <v>0</v>
      </c>
      <c r="N29" s="219">
        <f>'SPONSOR COSTS'!N42</f>
        <v>0</v>
      </c>
      <c r="O29" s="219">
        <f>'SPONSOR COSTS'!O42</f>
        <v>0</v>
      </c>
      <c r="P29" s="215">
        <f>'SPONSOR COSTS'!P42</f>
        <v>0</v>
      </c>
      <c r="Q29" s="216"/>
      <c r="R29" s="218">
        <f>'SPONSOR COSTS'!R42</f>
        <v>0</v>
      </c>
      <c r="S29" s="218">
        <f>'SPONSOR COSTS'!S42</f>
        <v>0</v>
      </c>
      <c r="T29" s="218">
        <f>'SPONSOR COSTS'!T42</f>
        <v>0</v>
      </c>
      <c r="U29" s="219">
        <f>'SPONSOR COSTS'!U42</f>
        <v>0</v>
      </c>
      <c r="V29" s="219">
        <f>'SPONSOR COSTS'!V42</f>
        <v>0</v>
      </c>
      <c r="W29" s="215">
        <f>'SPONSOR COSTS'!W42</f>
        <v>0</v>
      </c>
      <c r="X29" s="223">
        <f>'SPONSOR COSTS'!X42</f>
        <v>0</v>
      </c>
      <c r="Y29" s="218">
        <f>'SPONSOR COSTS'!Y42</f>
        <v>0</v>
      </c>
      <c r="Z29" s="218">
        <f>'SPONSOR COSTS'!Z42</f>
        <v>0</v>
      </c>
      <c r="AA29" s="218">
        <f>'SPONSOR COSTS'!AA42</f>
        <v>0</v>
      </c>
      <c r="AB29" s="219">
        <f>'SPONSOR COSTS'!AB42</f>
        <v>0</v>
      </c>
      <c r="AC29" s="221"/>
      <c r="AD29" s="215">
        <f>'SPONSOR COSTS'!AD42</f>
        <v>0</v>
      </c>
      <c r="AE29" s="216"/>
      <c r="AF29" s="218">
        <f>'SPONSOR COSTS'!AF42</f>
        <v>0</v>
      </c>
      <c r="AG29" s="218">
        <f>'SPONSOR COSTS'!AG42</f>
        <v>0</v>
      </c>
      <c r="AH29" s="218">
        <f>'SPONSOR COSTS'!AH42</f>
        <v>0</v>
      </c>
      <c r="AI29" s="219">
        <f>'SPONSOR COSTS'!AI42</f>
        <v>0</v>
      </c>
      <c r="AJ29" s="219">
        <f>'SPONSOR COSTS'!AJ42</f>
        <v>0</v>
      </c>
      <c r="AK29" s="215">
        <f>'SPONSOR COSTS'!AK42</f>
        <v>0</v>
      </c>
      <c r="AL29" s="216"/>
      <c r="AM29" s="75">
        <f>'SPONSOR COSTS'!AM42</f>
        <v>0</v>
      </c>
    </row>
    <row r="30" spans="1:39" s="87" customFormat="1" ht="15.75" x14ac:dyDescent="0.25">
      <c r="A30" s="261">
        <f>'SPONSOR COSTS'!A43</f>
        <v>0</v>
      </c>
      <c r="B30" s="186">
        <f>'SPONSOR COSTS'!B43</f>
        <v>0</v>
      </c>
      <c r="C30" s="187">
        <f>'SPONSOR COSTS'!C43</f>
        <v>0</v>
      </c>
      <c r="D30" s="175">
        <f>'SPONSOR COSTS'!D43</f>
        <v>0</v>
      </c>
      <c r="E30" s="175">
        <f>'SPONSOR COSTS'!E43</f>
        <v>0</v>
      </c>
      <c r="F30" s="175">
        <f>'SPONSOR COSTS'!F43</f>
        <v>0</v>
      </c>
      <c r="G30" s="176">
        <f>'SPONSOR COSTS'!G43</f>
        <v>0</v>
      </c>
      <c r="H30" s="176">
        <f>'SPONSOR COSTS'!H43</f>
        <v>0</v>
      </c>
      <c r="I30" s="233"/>
      <c r="J30" s="216"/>
      <c r="K30" s="217"/>
      <c r="L30" s="218"/>
      <c r="M30" s="218"/>
      <c r="N30" s="219"/>
      <c r="O30" s="219"/>
      <c r="P30" s="233"/>
      <c r="Q30" s="216"/>
      <c r="R30" s="218"/>
      <c r="S30" s="218"/>
      <c r="T30" s="218"/>
      <c r="U30" s="219"/>
      <c r="V30" s="219"/>
      <c r="W30" s="233"/>
      <c r="X30" s="223"/>
      <c r="Y30" s="218"/>
      <c r="Z30" s="218"/>
      <c r="AA30" s="218"/>
      <c r="AB30" s="219"/>
      <c r="AC30" s="219"/>
      <c r="AD30" s="234"/>
      <c r="AE30" s="216"/>
      <c r="AF30" s="218"/>
      <c r="AG30" s="218"/>
      <c r="AH30" s="218"/>
      <c r="AI30" s="219"/>
      <c r="AJ30" s="219"/>
      <c r="AK30" s="233"/>
      <c r="AL30" s="216"/>
      <c r="AM30" s="79"/>
    </row>
    <row r="31" spans="1:39" s="76" customFormat="1" ht="15.75" x14ac:dyDescent="0.25">
      <c r="A31" s="260">
        <f>'SPONSOR COSTS'!A44</f>
        <v>0</v>
      </c>
      <c r="B31" s="552" t="s">
        <v>48</v>
      </c>
      <c r="C31" s="551"/>
      <c r="D31" s="188">
        <f>'SPONSOR COSTS'!D44</f>
        <v>0</v>
      </c>
      <c r="E31" s="188">
        <f>'SPONSOR COSTS'!E44</f>
        <v>0</v>
      </c>
      <c r="F31" s="188">
        <f>'SPONSOR COSTS'!F44</f>
        <v>0</v>
      </c>
      <c r="G31" s="189">
        <f>'SPONSOR COSTS'!G44</f>
        <v>0</v>
      </c>
      <c r="H31" s="189">
        <f>'SPONSOR COSTS'!H44</f>
        <v>0</v>
      </c>
      <c r="I31" s="235">
        <f>'SPONSOR COSTS'!I44</f>
        <v>0</v>
      </c>
      <c r="J31" s="236"/>
      <c r="K31" s="237">
        <f>'SPONSOR COSTS'!K44</f>
        <v>0</v>
      </c>
      <c r="L31" s="236">
        <f>'SPONSOR COSTS'!L44</f>
        <v>0</v>
      </c>
      <c r="M31" s="236">
        <f>'SPONSOR COSTS'!M44</f>
        <v>0</v>
      </c>
      <c r="N31" s="238">
        <f>'SPONSOR COSTS'!N44</f>
        <v>0</v>
      </c>
      <c r="O31" s="238">
        <f>'SPONSOR COSTS'!O44</f>
        <v>0</v>
      </c>
      <c r="P31" s="235">
        <f>'SPONSOR COSTS'!P44</f>
        <v>0</v>
      </c>
      <c r="Q31" s="236"/>
      <c r="R31" s="236">
        <f>'SPONSOR COSTS'!R44</f>
        <v>0</v>
      </c>
      <c r="S31" s="236">
        <f>'SPONSOR COSTS'!S44</f>
        <v>0</v>
      </c>
      <c r="T31" s="236">
        <f>'SPONSOR COSTS'!T44</f>
        <v>0</v>
      </c>
      <c r="U31" s="238">
        <f>'SPONSOR COSTS'!U44</f>
        <v>0</v>
      </c>
      <c r="V31" s="238">
        <f>'SPONSOR COSTS'!V44</f>
        <v>0</v>
      </c>
      <c r="W31" s="235">
        <f>'SPONSOR COSTS'!W44</f>
        <v>0</v>
      </c>
      <c r="X31" s="239">
        <f>'SPONSOR COSTS'!X44</f>
        <v>0</v>
      </c>
      <c r="Y31" s="236">
        <f>'SPONSOR COSTS'!Y44</f>
        <v>0</v>
      </c>
      <c r="Z31" s="236">
        <f>'SPONSOR COSTS'!Z44</f>
        <v>0</v>
      </c>
      <c r="AA31" s="236">
        <f>'SPONSOR COSTS'!AA44</f>
        <v>0</v>
      </c>
      <c r="AB31" s="238">
        <f>'SPONSOR COSTS'!AB44</f>
        <v>0</v>
      </c>
      <c r="AC31" s="238"/>
      <c r="AD31" s="235">
        <f>'SPONSOR COSTS'!AD44</f>
        <v>0</v>
      </c>
      <c r="AE31" s="236"/>
      <c r="AF31" s="236">
        <f>'SPONSOR COSTS'!AF44</f>
        <v>0</v>
      </c>
      <c r="AG31" s="236">
        <f>'SPONSOR COSTS'!AG44</f>
        <v>0</v>
      </c>
      <c r="AH31" s="236">
        <f>'SPONSOR COSTS'!AH44</f>
        <v>0</v>
      </c>
      <c r="AI31" s="238">
        <f>'SPONSOR COSTS'!AI44</f>
        <v>0</v>
      </c>
      <c r="AJ31" s="238">
        <f>'SPONSOR COSTS'!AJ44</f>
        <v>0</v>
      </c>
      <c r="AK31" s="235">
        <f>'SPONSOR COSTS'!AK44</f>
        <v>0</v>
      </c>
      <c r="AL31" s="236"/>
      <c r="AM31" s="96">
        <f>'SPONSOR COSTS'!AM44</f>
        <v>0</v>
      </c>
    </row>
    <row r="32" spans="1:39" s="76" customFormat="1" ht="15.75" x14ac:dyDescent="0.25">
      <c r="A32" s="260">
        <f>'SPONSOR COSTS'!A45</f>
        <v>0</v>
      </c>
      <c r="B32" s="399">
        <f>'SPONSOR COSTS'!B45</f>
        <v>0</v>
      </c>
      <c r="C32" s="400">
        <f>'SPONSOR COSTS'!C45</f>
        <v>0</v>
      </c>
      <c r="D32" s="188">
        <f>'SPONSOR COSTS'!D45</f>
        <v>0</v>
      </c>
      <c r="E32" s="188">
        <f>'SPONSOR COSTS'!E45</f>
        <v>0</v>
      </c>
      <c r="F32" s="188">
        <f>'SPONSOR COSTS'!F45</f>
        <v>0</v>
      </c>
      <c r="G32" s="189">
        <f>'SPONSOR COSTS'!G45</f>
        <v>0</v>
      </c>
      <c r="H32" s="189">
        <f>'SPONSOR COSTS'!H45</f>
        <v>0</v>
      </c>
      <c r="I32" s="403"/>
      <c r="J32" s="236"/>
      <c r="K32" s="237"/>
      <c r="L32" s="236"/>
      <c r="M32" s="236"/>
      <c r="N32" s="238"/>
      <c r="O32" s="238"/>
      <c r="P32" s="236"/>
      <c r="Q32" s="236"/>
      <c r="R32" s="236"/>
      <c r="S32" s="236"/>
      <c r="T32" s="236"/>
      <c r="U32" s="238"/>
      <c r="V32" s="238"/>
      <c r="W32" s="236"/>
      <c r="X32" s="239"/>
      <c r="Y32" s="236"/>
      <c r="Z32" s="236"/>
      <c r="AA32" s="236"/>
      <c r="AB32" s="238"/>
      <c r="AC32" s="238"/>
      <c r="AD32" s="236"/>
      <c r="AE32" s="236"/>
      <c r="AF32" s="236"/>
      <c r="AG32" s="236"/>
      <c r="AH32" s="236"/>
      <c r="AI32" s="238"/>
      <c r="AJ32" s="238"/>
      <c r="AK32" s="236"/>
      <c r="AL32" s="236"/>
      <c r="AM32" s="99"/>
    </row>
    <row r="33" spans="1:39" x14ac:dyDescent="0.25">
      <c r="A33" s="256">
        <f>'SPONSOR COSTS'!A77</f>
        <v>0</v>
      </c>
      <c r="B33" s="546" t="s">
        <v>152</v>
      </c>
      <c r="C33" s="547"/>
      <c r="D33" s="149">
        <f>'SPONSOR COSTS'!D77</f>
        <v>0</v>
      </c>
      <c r="E33" s="149">
        <f>'SPONSOR COSTS'!E77</f>
        <v>0</v>
      </c>
      <c r="F33" s="149">
        <f>'SPONSOR COSTS'!F77</f>
        <v>0</v>
      </c>
      <c r="G33" s="150">
        <f>'SPONSOR COSTS'!G77</f>
        <v>0</v>
      </c>
      <c r="H33" s="150">
        <f>'SPONSOR COSTS'!H77</f>
        <v>0</v>
      </c>
      <c r="I33" s="242">
        <f>'SPONSOR COSTS'!I77</f>
        <v>0</v>
      </c>
      <c r="J33" s="216"/>
      <c r="K33" s="225">
        <f>'SPONSOR COSTS'!K77</f>
        <v>0</v>
      </c>
      <c r="L33" s="216">
        <f>'SPONSOR COSTS'!L77</f>
        <v>0</v>
      </c>
      <c r="M33" s="216">
        <f>'SPONSOR COSTS'!M77</f>
        <v>0</v>
      </c>
      <c r="N33" s="241">
        <f>'SPONSOR COSTS'!N77</f>
        <v>0</v>
      </c>
      <c r="O33" s="241">
        <f>'SPONSOR COSTS'!O77</f>
        <v>0</v>
      </c>
      <c r="P33" s="240">
        <f>'SPONSOR COSTS'!P77</f>
        <v>0</v>
      </c>
      <c r="Q33" s="216"/>
      <c r="R33" s="216">
        <f>'SPONSOR COSTS'!R77</f>
        <v>0</v>
      </c>
      <c r="S33" s="216">
        <f>'SPONSOR COSTS'!S77</f>
        <v>0</v>
      </c>
      <c r="T33" s="216">
        <f>'SPONSOR COSTS'!T77</f>
        <v>0</v>
      </c>
      <c r="U33" s="241">
        <f>'SPONSOR COSTS'!U77</f>
        <v>0</v>
      </c>
      <c r="V33" s="241">
        <f>'SPONSOR COSTS'!V77</f>
        <v>0</v>
      </c>
      <c r="W33" s="240">
        <f>'SPONSOR COSTS'!W77</f>
        <v>0</v>
      </c>
      <c r="X33" s="228">
        <f>'SPONSOR COSTS'!X77</f>
        <v>0</v>
      </c>
      <c r="Y33" s="216">
        <f>'SPONSOR COSTS'!Y77</f>
        <v>0</v>
      </c>
      <c r="Z33" s="216">
        <f>'SPONSOR COSTS'!Z77</f>
        <v>0</v>
      </c>
      <c r="AA33" s="216">
        <f>'SPONSOR COSTS'!AA77</f>
        <v>0</v>
      </c>
      <c r="AB33" s="241">
        <f>'SPONSOR COSTS'!AB77</f>
        <v>0</v>
      </c>
      <c r="AC33" s="241"/>
      <c r="AD33" s="240">
        <f>'SPONSOR COSTS'!AD77</f>
        <v>0</v>
      </c>
      <c r="AE33" s="216"/>
      <c r="AF33" s="216">
        <f>'SPONSOR COSTS'!AF77</f>
        <v>0</v>
      </c>
      <c r="AG33" s="216">
        <f>'SPONSOR COSTS'!AG77</f>
        <v>0</v>
      </c>
      <c r="AH33" s="216">
        <f>'SPONSOR COSTS'!AH77</f>
        <v>0</v>
      </c>
      <c r="AI33" s="241">
        <f>'SPONSOR COSTS'!AI77</f>
        <v>0</v>
      </c>
      <c r="AJ33" s="241">
        <f>'SPONSOR COSTS'!AJ77</f>
        <v>0</v>
      </c>
      <c r="AK33" s="240">
        <f>'SPONSOR COSTS'!AK77</f>
        <v>0</v>
      </c>
      <c r="AL33" s="216"/>
      <c r="AM33" s="39">
        <f>'SPONSOR COSTS'!AM77</f>
        <v>0</v>
      </c>
    </row>
    <row r="34" spans="1:39" x14ac:dyDescent="0.25">
      <c r="A34" s="256">
        <f>'SPONSOR COSTS'!A49</f>
        <v>0</v>
      </c>
      <c r="B34" s="546" t="s">
        <v>117</v>
      </c>
      <c r="C34" s="553"/>
      <c r="D34" s="149">
        <f>'SPONSOR COSTS'!D49</f>
        <v>0</v>
      </c>
      <c r="E34" s="149">
        <f>'SPONSOR COSTS'!E49</f>
        <v>0</v>
      </c>
      <c r="F34" s="149">
        <f>'SPONSOR COSTS'!F49</f>
        <v>0</v>
      </c>
      <c r="G34" s="150">
        <f>'SPONSOR COSTS'!G49</f>
        <v>0</v>
      </c>
      <c r="H34" s="401">
        <f>'SPONSOR COSTS'!H49</f>
        <v>0</v>
      </c>
      <c r="I34" s="402">
        <f>'SPONSOR COSTS'!I49</f>
        <v>0</v>
      </c>
      <c r="J34" s="404"/>
      <c r="K34" s="225">
        <f>'SPONSOR COSTS'!K49</f>
        <v>0</v>
      </c>
      <c r="L34" s="216">
        <f>'SPONSOR COSTS'!L49</f>
        <v>0</v>
      </c>
      <c r="M34" s="216">
        <f>'SPONSOR COSTS'!M49</f>
        <v>0</v>
      </c>
      <c r="N34" s="241">
        <f>'SPONSOR COSTS'!N49</f>
        <v>0</v>
      </c>
      <c r="O34" s="241">
        <f>'SPONSOR COSTS'!O49</f>
        <v>0</v>
      </c>
      <c r="P34" s="242">
        <f>'SPONSOR COSTS'!P49</f>
        <v>0</v>
      </c>
      <c r="Q34" s="216"/>
      <c r="R34" s="216">
        <f>'SPONSOR COSTS'!R49</f>
        <v>0</v>
      </c>
      <c r="S34" s="216">
        <f>'SPONSOR COSTS'!S49</f>
        <v>0</v>
      </c>
      <c r="T34" s="216">
        <f>'SPONSOR COSTS'!T49</f>
        <v>0</v>
      </c>
      <c r="U34" s="241">
        <f>'SPONSOR COSTS'!U49</f>
        <v>0</v>
      </c>
      <c r="V34" s="241">
        <f>'SPONSOR COSTS'!V49</f>
        <v>0</v>
      </c>
      <c r="W34" s="402">
        <f>'SPONSOR COSTS'!W49</f>
        <v>0</v>
      </c>
      <c r="X34" s="228">
        <f>'SPONSOR COSTS'!X49</f>
        <v>0</v>
      </c>
      <c r="Y34" s="216">
        <f>'SPONSOR COSTS'!Y49</f>
        <v>0</v>
      </c>
      <c r="Z34" s="216">
        <f>'SPONSOR COSTS'!Z49</f>
        <v>0</v>
      </c>
      <c r="AA34" s="216">
        <f>'SPONSOR COSTS'!AA49</f>
        <v>0</v>
      </c>
      <c r="AB34" s="241">
        <f>'SPONSOR COSTS'!AB49</f>
        <v>0</v>
      </c>
      <c r="AC34" s="405"/>
      <c r="AD34" s="402">
        <f>'SPONSOR COSTS'!AD49</f>
        <v>0</v>
      </c>
      <c r="AE34" s="404"/>
      <c r="AF34" s="216">
        <f>'SPONSOR COSTS'!AF49</f>
        <v>0</v>
      </c>
      <c r="AG34" s="216">
        <f>'SPONSOR COSTS'!AG49</f>
        <v>0</v>
      </c>
      <c r="AH34" s="216">
        <f>'SPONSOR COSTS'!AH49</f>
        <v>0</v>
      </c>
      <c r="AI34" s="241">
        <f>'SPONSOR COSTS'!AI49</f>
        <v>0</v>
      </c>
      <c r="AJ34" s="241">
        <f>'SPONSOR COSTS'!AJ49</f>
        <v>0</v>
      </c>
      <c r="AK34" s="402">
        <f>'SPONSOR COSTS'!AK49</f>
        <v>0</v>
      </c>
      <c r="AL34" s="404"/>
      <c r="AM34" s="39">
        <f>'SPONSOR COSTS'!AM49</f>
        <v>0</v>
      </c>
    </row>
    <row r="35" spans="1:39" x14ac:dyDescent="0.25">
      <c r="A35" s="256">
        <f>'SPONSOR COSTS'!A50</f>
        <v>0</v>
      </c>
      <c r="B35" s="393">
        <f>'SPONSOR COSTS'!B50</f>
        <v>0</v>
      </c>
      <c r="C35" s="192" t="str">
        <f>'SPONSOR COSTS'!C50</f>
        <v>Supplies</v>
      </c>
      <c r="D35" s="149">
        <f>'SPONSOR COSTS'!D50</f>
        <v>0</v>
      </c>
      <c r="E35" s="149">
        <f>'SPONSOR COSTS'!E50</f>
        <v>0</v>
      </c>
      <c r="F35" s="149">
        <f>'SPONSOR COSTS'!F50</f>
        <v>0</v>
      </c>
      <c r="G35" s="150">
        <f>'SPONSOR COSTS'!G50</f>
        <v>0</v>
      </c>
      <c r="H35" s="150">
        <f>'SPONSOR COSTS'!H50</f>
        <v>0</v>
      </c>
      <c r="I35" s="262">
        <f>'SPONSOR COSTS'!I50</f>
        <v>0</v>
      </c>
      <c r="J35" s="216"/>
      <c r="K35" s="225">
        <f>'SPONSOR COSTS'!K50</f>
        <v>0</v>
      </c>
      <c r="L35" s="216">
        <f>'SPONSOR COSTS'!L50</f>
        <v>0</v>
      </c>
      <c r="M35" s="216">
        <f>'SPONSOR COSTS'!M50</f>
        <v>0</v>
      </c>
      <c r="N35" s="241">
        <f>'SPONSOR COSTS'!N50</f>
        <v>0</v>
      </c>
      <c r="O35" s="241">
        <f>'SPONSOR COSTS'!O50</f>
        <v>0</v>
      </c>
      <c r="P35" s="262">
        <f>'SPONSOR COSTS'!P50</f>
        <v>0</v>
      </c>
      <c r="Q35" s="216"/>
      <c r="R35" s="216">
        <f>'SPONSOR COSTS'!R50</f>
        <v>0</v>
      </c>
      <c r="S35" s="216">
        <f>'SPONSOR COSTS'!S50</f>
        <v>0</v>
      </c>
      <c r="T35" s="216">
        <f>'SPONSOR COSTS'!T50</f>
        <v>0</v>
      </c>
      <c r="U35" s="241">
        <f>'SPONSOR COSTS'!U50</f>
        <v>0</v>
      </c>
      <c r="V35" s="241">
        <f>'SPONSOR COSTS'!V50</f>
        <v>0</v>
      </c>
      <c r="W35" s="262">
        <f>'SPONSOR COSTS'!W50</f>
        <v>0</v>
      </c>
      <c r="X35" s="228">
        <f>'SPONSOR COSTS'!X50</f>
        <v>0</v>
      </c>
      <c r="Y35" s="216">
        <f>'SPONSOR COSTS'!Y50</f>
        <v>0</v>
      </c>
      <c r="Z35" s="216">
        <f>'SPONSOR COSTS'!Z50</f>
        <v>0</v>
      </c>
      <c r="AA35" s="216">
        <f>'SPONSOR COSTS'!AA50</f>
        <v>0</v>
      </c>
      <c r="AB35" s="241">
        <f>'SPONSOR COSTS'!AB50</f>
        <v>0</v>
      </c>
      <c r="AC35" s="241"/>
      <c r="AD35" s="262">
        <f>'SPONSOR COSTS'!AD50</f>
        <v>0</v>
      </c>
      <c r="AE35" s="216"/>
      <c r="AF35" s="216">
        <f>'SPONSOR COSTS'!AF50</f>
        <v>0</v>
      </c>
      <c r="AG35" s="216">
        <f>'SPONSOR COSTS'!AG50</f>
        <v>0</v>
      </c>
      <c r="AH35" s="216">
        <f>'SPONSOR COSTS'!AH50</f>
        <v>0</v>
      </c>
      <c r="AI35" s="241">
        <f>'SPONSOR COSTS'!AI50</f>
        <v>0</v>
      </c>
      <c r="AJ35" s="241">
        <f>'SPONSOR COSTS'!AJ50</f>
        <v>0</v>
      </c>
      <c r="AK35" s="262">
        <f>'SPONSOR COSTS'!AK50</f>
        <v>0</v>
      </c>
      <c r="AL35" s="216"/>
      <c r="AM35" s="39">
        <f>'SPONSOR COSTS'!AM50</f>
        <v>0</v>
      </c>
    </row>
    <row r="36" spans="1:39" x14ac:dyDescent="0.25">
      <c r="A36" s="256"/>
      <c r="B36" s="498"/>
      <c r="C36" s="101" t="s">
        <v>247</v>
      </c>
      <c r="D36" s="149"/>
      <c r="E36" s="149"/>
      <c r="F36" s="149"/>
      <c r="G36" s="150"/>
      <c r="H36" s="150"/>
      <c r="I36" s="262">
        <f>'SPONSOR COSTS'!I51</f>
        <v>0</v>
      </c>
      <c r="J36" s="216"/>
      <c r="K36" s="225"/>
      <c r="L36" s="216"/>
      <c r="M36" s="216"/>
      <c r="N36" s="241"/>
      <c r="O36" s="241"/>
      <c r="P36" s="262">
        <f>'SPONSOR COSTS'!P51</f>
        <v>0</v>
      </c>
      <c r="Q36" s="216"/>
      <c r="R36" s="216"/>
      <c r="S36" s="216"/>
      <c r="T36" s="216"/>
      <c r="U36" s="241"/>
      <c r="V36" s="241"/>
      <c r="W36" s="262">
        <f>'SPONSOR COSTS'!W51</f>
        <v>0</v>
      </c>
      <c r="X36" s="228"/>
      <c r="Y36" s="216"/>
      <c r="Z36" s="216"/>
      <c r="AA36" s="216"/>
      <c r="AB36" s="241"/>
      <c r="AC36" s="241"/>
      <c r="AD36" s="262">
        <f>'SPONSOR COSTS'!AD51</f>
        <v>0</v>
      </c>
      <c r="AE36" s="216"/>
      <c r="AF36" s="216"/>
      <c r="AG36" s="216"/>
      <c r="AH36" s="216"/>
      <c r="AI36" s="241"/>
      <c r="AJ36" s="241"/>
      <c r="AK36" s="262">
        <f>'SPONSOR COSTS'!AK51</f>
        <v>0</v>
      </c>
      <c r="AL36" s="216"/>
      <c r="AM36" s="39">
        <f>'SPONSOR COSTS'!AM51</f>
        <v>0</v>
      </c>
    </row>
    <row r="37" spans="1:39" x14ac:dyDescent="0.25">
      <c r="A37" s="256">
        <f>'SPONSOR COSTS'!A52</f>
        <v>0</v>
      </c>
      <c r="B37" s="393">
        <f>'SPONSOR COSTS'!B52</f>
        <v>0</v>
      </c>
      <c r="C37" s="192" t="str">
        <f>'SPONSOR COSTS'!C52</f>
        <v>Fuel</v>
      </c>
      <c r="D37" s="149">
        <f>'SPONSOR COSTS'!D52</f>
        <v>0</v>
      </c>
      <c r="E37" s="149">
        <f>'SPONSOR COSTS'!E52</f>
        <v>0</v>
      </c>
      <c r="F37" s="149">
        <f>'SPONSOR COSTS'!F52</f>
        <v>0</v>
      </c>
      <c r="G37" s="150">
        <f>'SPONSOR COSTS'!G52</f>
        <v>0</v>
      </c>
      <c r="H37" s="150">
        <f>'SPONSOR COSTS'!H52</f>
        <v>0</v>
      </c>
      <c r="I37" s="262">
        <f>'SPONSOR COSTS'!I52</f>
        <v>0</v>
      </c>
      <c r="J37" s="216"/>
      <c r="K37" s="225">
        <f>'SPONSOR COSTS'!K52</f>
        <v>0</v>
      </c>
      <c r="L37" s="216">
        <f>'SPONSOR COSTS'!L52</f>
        <v>0</v>
      </c>
      <c r="M37" s="216">
        <f>'SPONSOR COSTS'!M52</f>
        <v>0</v>
      </c>
      <c r="N37" s="241">
        <f>'SPONSOR COSTS'!N52</f>
        <v>0</v>
      </c>
      <c r="O37" s="241">
        <f>'SPONSOR COSTS'!O52</f>
        <v>0</v>
      </c>
      <c r="P37" s="262">
        <f>'SPONSOR COSTS'!P52</f>
        <v>0</v>
      </c>
      <c r="Q37" s="216"/>
      <c r="R37" s="216">
        <f>'SPONSOR COSTS'!R52</f>
        <v>0</v>
      </c>
      <c r="S37" s="216">
        <f>'SPONSOR COSTS'!S52</f>
        <v>0</v>
      </c>
      <c r="T37" s="216">
        <f>'SPONSOR COSTS'!T52</f>
        <v>0</v>
      </c>
      <c r="U37" s="241">
        <f>'SPONSOR COSTS'!U52</f>
        <v>0</v>
      </c>
      <c r="V37" s="241">
        <f>'SPONSOR COSTS'!V52</f>
        <v>0</v>
      </c>
      <c r="W37" s="262">
        <f>'SPONSOR COSTS'!W52</f>
        <v>0</v>
      </c>
      <c r="X37" s="228">
        <f>'SPONSOR COSTS'!X52</f>
        <v>0</v>
      </c>
      <c r="Y37" s="216">
        <f>'SPONSOR COSTS'!Y52</f>
        <v>0</v>
      </c>
      <c r="Z37" s="216">
        <f>'SPONSOR COSTS'!Z52</f>
        <v>0</v>
      </c>
      <c r="AA37" s="216">
        <f>'SPONSOR COSTS'!AA52</f>
        <v>0</v>
      </c>
      <c r="AB37" s="241">
        <f>'SPONSOR COSTS'!AB52</f>
        <v>0</v>
      </c>
      <c r="AC37" s="241"/>
      <c r="AD37" s="262">
        <f>'SPONSOR COSTS'!AD52</f>
        <v>0</v>
      </c>
      <c r="AE37" s="216"/>
      <c r="AF37" s="216">
        <f>'SPONSOR COSTS'!AF52</f>
        <v>0</v>
      </c>
      <c r="AG37" s="216">
        <f>'SPONSOR COSTS'!AG52</f>
        <v>0</v>
      </c>
      <c r="AH37" s="216">
        <f>'SPONSOR COSTS'!AH52</f>
        <v>0</v>
      </c>
      <c r="AI37" s="241">
        <f>'SPONSOR COSTS'!AI52</f>
        <v>0</v>
      </c>
      <c r="AJ37" s="241">
        <f>'SPONSOR COSTS'!AJ52</f>
        <v>0</v>
      </c>
      <c r="AK37" s="262">
        <f>'SPONSOR COSTS'!AK52</f>
        <v>0</v>
      </c>
      <c r="AL37" s="216"/>
      <c r="AM37" s="39">
        <f>'SPONSOR COSTS'!AM52</f>
        <v>0</v>
      </c>
    </row>
    <row r="38" spans="1:39" x14ac:dyDescent="0.25">
      <c r="A38" s="256">
        <f>'SPONSOR COSTS'!A46</f>
        <v>0</v>
      </c>
      <c r="B38" s="546" t="s">
        <v>118</v>
      </c>
      <c r="C38" s="547"/>
      <c r="D38" s="149">
        <f>'SPONSOR COSTS'!D46</f>
        <v>0</v>
      </c>
      <c r="E38" s="149">
        <f>'SPONSOR COSTS'!E46</f>
        <v>0</v>
      </c>
      <c r="F38" s="149">
        <f>'SPONSOR COSTS'!F46</f>
        <v>0</v>
      </c>
      <c r="G38" s="150">
        <f>'SPONSOR COSTS'!G46</f>
        <v>0</v>
      </c>
      <c r="H38" s="150">
        <f>'SPONSOR COSTS'!H46</f>
        <v>0</v>
      </c>
      <c r="I38" s="242">
        <f>'SPONSOR COSTS'!I46</f>
        <v>0</v>
      </c>
      <c r="J38" s="216"/>
      <c r="K38" s="225">
        <f>'SPONSOR COSTS'!K46</f>
        <v>0</v>
      </c>
      <c r="L38" s="216">
        <f>'SPONSOR COSTS'!L46</f>
        <v>0</v>
      </c>
      <c r="M38" s="216">
        <f>'SPONSOR COSTS'!M46</f>
        <v>0</v>
      </c>
      <c r="N38" s="241">
        <f>'SPONSOR COSTS'!N46</f>
        <v>0</v>
      </c>
      <c r="O38" s="241">
        <f>'SPONSOR COSTS'!O46</f>
        <v>0</v>
      </c>
      <c r="P38" s="242">
        <f>'SPONSOR COSTS'!P46</f>
        <v>0</v>
      </c>
      <c r="Q38" s="216"/>
      <c r="R38" s="216">
        <f>'SPONSOR COSTS'!R46</f>
        <v>0</v>
      </c>
      <c r="S38" s="216">
        <f>'SPONSOR COSTS'!S46</f>
        <v>0</v>
      </c>
      <c r="T38" s="216">
        <f>'SPONSOR COSTS'!T46</f>
        <v>0</v>
      </c>
      <c r="U38" s="241">
        <f>'SPONSOR COSTS'!U46</f>
        <v>0</v>
      </c>
      <c r="V38" s="241">
        <f>'SPONSOR COSTS'!V46</f>
        <v>0</v>
      </c>
      <c r="W38" s="242">
        <f>'SPONSOR COSTS'!W46</f>
        <v>0</v>
      </c>
      <c r="X38" s="228">
        <f>'SPONSOR COSTS'!X46</f>
        <v>0</v>
      </c>
      <c r="Y38" s="216">
        <f>'SPONSOR COSTS'!Y46</f>
        <v>0</v>
      </c>
      <c r="Z38" s="216">
        <f>'SPONSOR COSTS'!Z46</f>
        <v>0</v>
      </c>
      <c r="AA38" s="216">
        <f>'SPONSOR COSTS'!AA46</f>
        <v>0</v>
      </c>
      <c r="AB38" s="241">
        <f>'SPONSOR COSTS'!AB46</f>
        <v>0</v>
      </c>
      <c r="AC38" s="241"/>
      <c r="AD38" s="242">
        <f>'SPONSOR COSTS'!AD46</f>
        <v>0</v>
      </c>
      <c r="AE38" s="216"/>
      <c r="AF38" s="216">
        <f>'SPONSOR COSTS'!AF46</f>
        <v>0</v>
      </c>
      <c r="AG38" s="216">
        <f>'SPONSOR COSTS'!AG46</f>
        <v>0</v>
      </c>
      <c r="AH38" s="216">
        <f>'SPONSOR COSTS'!AH46</f>
        <v>0</v>
      </c>
      <c r="AI38" s="241">
        <f>'SPONSOR COSTS'!AI46</f>
        <v>0</v>
      </c>
      <c r="AJ38" s="241">
        <f>'SPONSOR COSTS'!AJ46</f>
        <v>0</v>
      </c>
      <c r="AK38" s="242">
        <f>'SPONSOR COSTS'!AK46</f>
        <v>0</v>
      </c>
      <c r="AL38" s="216"/>
      <c r="AM38" s="39">
        <f>'SPONSOR COSTS'!AM46</f>
        <v>0</v>
      </c>
    </row>
    <row r="39" spans="1:39" x14ac:dyDescent="0.25">
      <c r="A39" s="256">
        <f>'SPONSOR COSTS'!A47</f>
        <v>0</v>
      </c>
      <c r="B39" s="393">
        <f>'SPONSOR COSTS'!B47</f>
        <v>0</v>
      </c>
      <c r="C39" s="192" t="str">
        <f>'SPONSOR COSTS'!C47</f>
        <v>Travel-Domestic</v>
      </c>
      <c r="D39" s="149">
        <f>'SPONSOR COSTS'!D47</f>
        <v>0</v>
      </c>
      <c r="E39" s="149">
        <f>'SPONSOR COSTS'!E47</f>
        <v>0</v>
      </c>
      <c r="F39" s="149">
        <f>'SPONSOR COSTS'!F47</f>
        <v>0</v>
      </c>
      <c r="G39" s="150">
        <f>'SPONSOR COSTS'!G47</f>
        <v>0</v>
      </c>
      <c r="H39" s="150">
        <f>'SPONSOR COSTS'!H47</f>
        <v>0</v>
      </c>
      <c r="I39" s="262">
        <f>'SPONSOR COSTS'!I47</f>
        <v>0</v>
      </c>
      <c r="J39" s="216"/>
      <c r="K39" s="225">
        <f>'SPONSOR COSTS'!K47</f>
        <v>0</v>
      </c>
      <c r="L39" s="216">
        <f>'SPONSOR COSTS'!L47</f>
        <v>0</v>
      </c>
      <c r="M39" s="216">
        <f>'SPONSOR COSTS'!M47</f>
        <v>0</v>
      </c>
      <c r="N39" s="241">
        <f>'SPONSOR COSTS'!N47</f>
        <v>0</v>
      </c>
      <c r="O39" s="241">
        <f>'SPONSOR COSTS'!O47</f>
        <v>0</v>
      </c>
      <c r="P39" s="262">
        <f>'SPONSOR COSTS'!P47</f>
        <v>0</v>
      </c>
      <c r="Q39" s="216"/>
      <c r="R39" s="216">
        <f>'SPONSOR COSTS'!R47</f>
        <v>0</v>
      </c>
      <c r="S39" s="216">
        <f>'SPONSOR COSTS'!S47</f>
        <v>0</v>
      </c>
      <c r="T39" s="216">
        <f>'SPONSOR COSTS'!T47</f>
        <v>0</v>
      </c>
      <c r="U39" s="241">
        <f>'SPONSOR COSTS'!U47</f>
        <v>0</v>
      </c>
      <c r="V39" s="241">
        <f>'SPONSOR COSTS'!V47</f>
        <v>0</v>
      </c>
      <c r="W39" s="262">
        <f>'SPONSOR COSTS'!W47</f>
        <v>0</v>
      </c>
      <c r="X39" s="228">
        <f>'SPONSOR COSTS'!X47</f>
        <v>0</v>
      </c>
      <c r="Y39" s="216">
        <f>'SPONSOR COSTS'!Y47</f>
        <v>0</v>
      </c>
      <c r="Z39" s="216">
        <f>'SPONSOR COSTS'!Z47</f>
        <v>0</v>
      </c>
      <c r="AA39" s="216">
        <f>'SPONSOR COSTS'!AA47</f>
        <v>0</v>
      </c>
      <c r="AB39" s="241">
        <f>'SPONSOR COSTS'!AB47</f>
        <v>0</v>
      </c>
      <c r="AC39" s="241"/>
      <c r="AD39" s="262">
        <f>'SPONSOR COSTS'!AD47</f>
        <v>0</v>
      </c>
      <c r="AE39" s="216"/>
      <c r="AF39" s="216">
        <f>'SPONSOR COSTS'!AF47</f>
        <v>0</v>
      </c>
      <c r="AG39" s="216">
        <f>'SPONSOR COSTS'!AG47</f>
        <v>0</v>
      </c>
      <c r="AH39" s="216">
        <f>'SPONSOR COSTS'!AH47</f>
        <v>0</v>
      </c>
      <c r="AI39" s="241">
        <f>'SPONSOR COSTS'!AI47</f>
        <v>0</v>
      </c>
      <c r="AJ39" s="241">
        <f>'SPONSOR COSTS'!AJ47</f>
        <v>0</v>
      </c>
      <c r="AK39" s="262">
        <f>'SPONSOR COSTS'!AK47</f>
        <v>0</v>
      </c>
      <c r="AL39" s="216"/>
      <c r="AM39" s="39">
        <f>'SPONSOR COSTS'!AM47</f>
        <v>0</v>
      </c>
    </row>
    <row r="40" spans="1:39" x14ac:dyDescent="0.25">
      <c r="A40" s="256">
        <f>'SPONSOR COSTS'!A48</f>
        <v>0</v>
      </c>
      <c r="B40" s="393">
        <f>'SPONSOR COSTS'!B48</f>
        <v>0</v>
      </c>
      <c r="C40" s="192" t="str">
        <f>'SPONSOR COSTS'!C48</f>
        <v>Travel-International</v>
      </c>
      <c r="D40" s="149">
        <f>'SPONSOR COSTS'!D48</f>
        <v>0</v>
      </c>
      <c r="E40" s="149">
        <f>'SPONSOR COSTS'!E48</f>
        <v>0</v>
      </c>
      <c r="F40" s="149">
        <f>'SPONSOR COSTS'!F48</f>
        <v>0</v>
      </c>
      <c r="G40" s="150">
        <f>'SPONSOR COSTS'!G48</f>
        <v>0</v>
      </c>
      <c r="H40" s="150">
        <f>'SPONSOR COSTS'!H48</f>
        <v>0</v>
      </c>
      <c r="I40" s="262">
        <f>'SPONSOR COSTS'!I48</f>
        <v>0</v>
      </c>
      <c r="J40" s="216"/>
      <c r="K40" s="225">
        <f>'SPONSOR COSTS'!K48</f>
        <v>0</v>
      </c>
      <c r="L40" s="216">
        <f>'SPONSOR COSTS'!L48</f>
        <v>0</v>
      </c>
      <c r="M40" s="216">
        <f>'SPONSOR COSTS'!M48</f>
        <v>0</v>
      </c>
      <c r="N40" s="241">
        <f>'SPONSOR COSTS'!N48</f>
        <v>0</v>
      </c>
      <c r="O40" s="241">
        <f>'SPONSOR COSTS'!O48</f>
        <v>0</v>
      </c>
      <c r="P40" s="262">
        <f>'SPONSOR COSTS'!P48</f>
        <v>0</v>
      </c>
      <c r="Q40" s="216"/>
      <c r="R40" s="216">
        <f>'SPONSOR COSTS'!R48</f>
        <v>0</v>
      </c>
      <c r="S40" s="216">
        <f>'SPONSOR COSTS'!S48</f>
        <v>0</v>
      </c>
      <c r="T40" s="216">
        <f>'SPONSOR COSTS'!T48</f>
        <v>0</v>
      </c>
      <c r="U40" s="241">
        <f>'SPONSOR COSTS'!U48</f>
        <v>0</v>
      </c>
      <c r="V40" s="241">
        <f>'SPONSOR COSTS'!V48</f>
        <v>0</v>
      </c>
      <c r="W40" s="262">
        <f>'SPONSOR COSTS'!W48</f>
        <v>0</v>
      </c>
      <c r="X40" s="228">
        <f>'SPONSOR COSTS'!X48</f>
        <v>0</v>
      </c>
      <c r="Y40" s="216">
        <f>'SPONSOR COSTS'!Y48</f>
        <v>0</v>
      </c>
      <c r="Z40" s="216">
        <f>'SPONSOR COSTS'!Z48</f>
        <v>0</v>
      </c>
      <c r="AA40" s="216">
        <f>'SPONSOR COSTS'!AA48</f>
        <v>0</v>
      </c>
      <c r="AB40" s="241">
        <f>'SPONSOR COSTS'!AB48</f>
        <v>0</v>
      </c>
      <c r="AC40" s="241"/>
      <c r="AD40" s="262">
        <f>'SPONSOR COSTS'!AD48</f>
        <v>0</v>
      </c>
      <c r="AE40" s="216"/>
      <c r="AF40" s="216">
        <f>'SPONSOR COSTS'!AF48</f>
        <v>0</v>
      </c>
      <c r="AG40" s="216">
        <f>'SPONSOR COSTS'!AG48</f>
        <v>0</v>
      </c>
      <c r="AH40" s="216">
        <f>'SPONSOR COSTS'!AH48</f>
        <v>0</v>
      </c>
      <c r="AI40" s="241">
        <f>'SPONSOR COSTS'!AI48</f>
        <v>0</v>
      </c>
      <c r="AJ40" s="241">
        <f>'SPONSOR COSTS'!AJ48</f>
        <v>0</v>
      </c>
      <c r="AK40" s="262">
        <f>'SPONSOR COSTS'!AK48</f>
        <v>0</v>
      </c>
      <c r="AL40" s="216"/>
      <c r="AM40" s="39">
        <f>'SPONSOR COSTS'!AM48</f>
        <v>0</v>
      </c>
    </row>
    <row r="41" spans="1:39" x14ac:dyDescent="0.25">
      <c r="A41" s="256">
        <f>'SPONSOR COSTS'!A53</f>
        <v>0</v>
      </c>
      <c r="B41" s="546" t="s">
        <v>150</v>
      </c>
      <c r="C41" s="547"/>
      <c r="D41" s="149">
        <f>'SPONSOR COSTS'!D53</f>
        <v>0</v>
      </c>
      <c r="E41" s="149">
        <f>'SPONSOR COSTS'!E53</f>
        <v>0</v>
      </c>
      <c r="F41" s="149">
        <f>'SPONSOR COSTS'!F53</f>
        <v>0</v>
      </c>
      <c r="G41" s="150">
        <f>'SPONSOR COSTS'!G53</f>
        <v>0</v>
      </c>
      <c r="H41" s="150">
        <f>'SPONSOR COSTS'!H53</f>
        <v>0</v>
      </c>
      <c r="I41" s="242">
        <f>'SPONSOR COSTS'!I53</f>
        <v>0</v>
      </c>
      <c r="J41" s="216"/>
      <c r="K41" s="225">
        <f>'SPONSOR COSTS'!K53</f>
        <v>0</v>
      </c>
      <c r="L41" s="216">
        <f>'SPONSOR COSTS'!L53</f>
        <v>0</v>
      </c>
      <c r="M41" s="216">
        <f>'SPONSOR COSTS'!M53</f>
        <v>0</v>
      </c>
      <c r="N41" s="241">
        <f>'SPONSOR COSTS'!N53</f>
        <v>0</v>
      </c>
      <c r="O41" s="241">
        <f>'SPONSOR COSTS'!O53</f>
        <v>0</v>
      </c>
      <c r="P41" s="242">
        <f>'SPONSOR COSTS'!P53</f>
        <v>0</v>
      </c>
      <c r="Q41" s="216"/>
      <c r="R41" s="216">
        <f>'SPONSOR COSTS'!R53</f>
        <v>0</v>
      </c>
      <c r="S41" s="216">
        <f>'SPONSOR COSTS'!S53</f>
        <v>0</v>
      </c>
      <c r="T41" s="216">
        <f>'SPONSOR COSTS'!T53</f>
        <v>0</v>
      </c>
      <c r="U41" s="241">
        <f>'SPONSOR COSTS'!U53</f>
        <v>0</v>
      </c>
      <c r="V41" s="241">
        <f>'SPONSOR COSTS'!V53</f>
        <v>0</v>
      </c>
      <c r="W41" s="242">
        <f>'SPONSOR COSTS'!W53</f>
        <v>0</v>
      </c>
      <c r="X41" s="228">
        <f>'SPONSOR COSTS'!X53</f>
        <v>0</v>
      </c>
      <c r="Y41" s="216">
        <f>'SPONSOR COSTS'!Y53</f>
        <v>0</v>
      </c>
      <c r="Z41" s="216">
        <f>'SPONSOR COSTS'!Z53</f>
        <v>0</v>
      </c>
      <c r="AA41" s="216">
        <f>'SPONSOR COSTS'!AA53</f>
        <v>0</v>
      </c>
      <c r="AB41" s="241">
        <f>'SPONSOR COSTS'!AB53</f>
        <v>0</v>
      </c>
      <c r="AC41" s="241"/>
      <c r="AD41" s="242">
        <f>'SPONSOR COSTS'!AD53</f>
        <v>0</v>
      </c>
      <c r="AE41" s="216"/>
      <c r="AF41" s="216">
        <f>'SPONSOR COSTS'!AF53</f>
        <v>0</v>
      </c>
      <c r="AG41" s="216">
        <f>'SPONSOR COSTS'!AG53</f>
        <v>0</v>
      </c>
      <c r="AH41" s="216">
        <f>'SPONSOR COSTS'!AH53</f>
        <v>0</v>
      </c>
      <c r="AI41" s="241">
        <f>'SPONSOR COSTS'!AI53</f>
        <v>0</v>
      </c>
      <c r="AJ41" s="241">
        <f>'SPONSOR COSTS'!AJ53</f>
        <v>0</v>
      </c>
      <c r="AK41" s="242">
        <f>'SPONSOR COSTS'!AK53</f>
        <v>0</v>
      </c>
      <c r="AL41" s="216"/>
      <c r="AM41" s="39">
        <f>'SPONSOR COSTS'!AM53</f>
        <v>0</v>
      </c>
    </row>
    <row r="42" spans="1:39" x14ac:dyDescent="0.25">
      <c r="A42" s="256">
        <f>'SPONSOR COSTS'!A54</f>
        <v>0</v>
      </c>
      <c r="B42" s="393">
        <f>'SPONSOR COSTS'!B54</f>
        <v>0</v>
      </c>
      <c r="C42" s="192" t="str">
        <f>'SPONSOR COSTS'!C54</f>
        <v>Communications</v>
      </c>
      <c r="D42" s="149">
        <f>'SPONSOR COSTS'!D54</f>
        <v>0</v>
      </c>
      <c r="E42" s="149">
        <f>'SPONSOR COSTS'!E54</f>
        <v>0</v>
      </c>
      <c r="F42" s="149">
        <f>'SPONSOR COSTS'!F54</f>
        <v>0</v>
      </c>
      <c r="G42" s="150">
        <f>'SPONSOR COSTS'!G54</f>
        <v>0</v>
      </c>
      <c r="H42" s="150">
        <f>'SPONSOR COSTS'!H54</f>
        <v>0</v>
      </c>
      <c r="I42" s="262">
        <f>'SPONSOR COSTS'!I54</f>
        <v>0</v>
      </c>
      <c r="J42" s="216"/>
      <c r="K42" s="225">
        <f>'SPONSOR COSTS'!K54</f>
        <v>0</v>
      </c>
      <c r="L42" s="216">
        <f>'SPONSOR COSTS'!L54</f>
        <v>0</v>
      </c>
      <c r="M42" s="216">
        <f>'SPONSOR COSTS'!M54</f>
        <v>0</v>
      </c>
      <c r="N42" s="241">
        <f>'SPONSOR COSTS'!N54</f>
        <v>0</v>
      </c>
      <c r="O42" s="241">
        <f>'SPONSOR COSTS'!O54</f>
        <v>0</v>
      </c>
      <c r="P42" s="262">
        <f>'SPONSOR COSTS'!P54</f>
        <v>0</v>
      </c>
      <c r="Q42" s="216"/>
      <c r="R42" s="216">
        <f>'SPONSOR COSTS'!R54</f>
        <v>0</v>
      </c>
      <c r="S42" s="216">
        <f>'SPONSOR COSTS'!S54</f>
        <v>0</v>
      </c>
      <c r="T42" s="216">
        <f>'SPONSOR COSTS'!T54</f>
        <v>0</v>
      </c>
      <c r="U42" s="241">
        <f>'SPONSOR COSTS'!U54</f>
        <v>0</v>
      </c>
      <c r="V42" s="241">
        <f>'SPONSOR COSTS'!V54</f>
        <v>0</v>
      </c>
      <c r="W42" s="262">
        <f>'SPONSOR COSTS'!W54</f>
        <v>0</v>
      </c>
      <c r="X42" s="228">
        <f>'SPONSOR COSTS'!X54</f>
        <v>0</v>
      </c>
      <c r="Y42" s="216">
        <f>'SPONSOR COSTS'!Y54</f>
        <v>0</v>
      </c>
      <c r="Z42" s="216">
        <f>'SPONSOR COSTS'!Z54</f>
        <v>0</v>
      </c>
      <c r="AA42" s="216">
        <f>'SPONSOR COSTS'!AA54</f>
        <v>0</v>
      </c>
      <c r="AB42" s="241">
        <f>'SPONSOR COSTS'!AB54</f>
        <v>0</v>
      </c>
      <c r="AC42" s="241"/>
      <c r="AD42" s="262">
        <f>'SPONSOR COSTS'!AD54</f>
        <v>0</v>
      </c>
      <c r="AE42" s="216"/>
      <c r="AF42" s="216">
        <f>'SPONSOR COSTS'!AF54</f>
        <v>0</v>
      </c>
      <c r="AG42" s="216">
        <f>'SPONSOR COSTS'!AG54</f>
        <v>0</v>
      </c>
      <c r="AH42" s="216">
        <f>'SPONSOR COSTS'!AH54</f>
        <v>0</v>
      </c>
      <c r="AI42" s="241">
        <f>'SPONSOR COSTS'!AI54</f>
        <v>0</v>
      </c>
      <c r="AJ42" s="241">
        <f>'SPONSOR COSTS'!AJ54</f>
        <v>0</v>
      </c>
      <c r="AK42" s="262">
        <f>'SPONSOR COSTS'!AK54</f>
        <v>0</v>
      </c>
      <c r="AL42" s="216"/>
      <c r="AM42" s="39">
        <f>'SPONSOR COSTS'!AM54</f>
        <v>0</v>
      </c>
    </row>
    <row r="43" spans="1:39" x14ac:dyDescent="0.25">
      <c r="A43" s="256"/>
      <c r="B43" s="413"/>
      <c r="C43" s="192" t="s">
        <v>55</v>
      </c>
      <c r="D43" s="149"/>
      <c r="E43" s="149"/>
      <c r="F43" s="149"/>
      <c r="G43" s="150"/>
      <c r="H43" s="150"/>
      <c r="I43" s="262">
        <f>'SPONSOR COSTS'!I55</f>
        <v>0</v>
      </c>
      <c r="J43" s="216"/>
      <c r="K43" s="225"/>
      <c r="L43" s="216"/>
      <c r="M43" s="216"/>
      <c r="N43" s="241"/>
      <c r="O43" s="241"/>
      <c r="P43" s="262">
        <f>'SPONSOR COSTS'!P55</f>
        <v>0</v>
      </c>
      <c r="Q43" s="216"/>
      <c r="R43" s="216"/>
      <c r="S43" s="216"/>
      <c r="T43" s="216"/>
      <c r="U43" s="241"/>
      <c r="V43" s="241"/>
      <c r="W43" s="262">
        <f>'SPONSOR COSTS'!W55</f>
        <v>0</v>
      </c>
      <c r="X43" s="228"/>
      <c r="Y43" s="216"/>
      <c r="Z43" s="216"/>
      <c r="AA43" s="216"/>
      <c r="AB43" s="241"/>
      <c r="AC43" s="241"/>
      <c r="AD43" s="262">
        <f>'SPONSOR COSTS'!AD55</f>
        <v>0</v>
      </c>
      <c r="AE43" s="216"/>
      <c r="AF43" s="216"/>
      <c r="AG43" s="216"/>
      <c r="AH43" s="216"/>
      <c r="AI43" s="241"/>
      <c r="AJ43" s="241"/>
      <c r="AK43" s="262">
        <f>'SPONSOR COSTS'!AK55</f>
        <v>0</v>
      </c>
      <c r="AL43" s="216"/>
      <c r="AM43" s="39">
        <f>'SPONSOR COSTS'!AM55</f>
        <v>0</v>
      </c>
    </row>
    <row r="44" spans="1:39" x14ac:dyDescent="0.25">
      <c r="A44" s="256">
        <f>'SPONSOR COSTS'!A56</f>
        <v>0</v>
      </c>
      <c r="B44" s="393">
        <f>'SPONSOR COSTS'!B56</f>
        <v>0</v>
      </c>
      <c r="C44" s="192" t="str">
        <f>'SPONSOR COSTS'!C56</f>
        <v>Publications/Page Costs</v>
      </c>
      <c r="D44" s="149">
        <f>'SPONSOR COSTS'!D56</f>
        <v>0</v>
      </c>
      <c r="E44" s="149">
        <f>'SPONSOR COSTS'!E56</f>
        <v>0</v>
      </c>
      <c r="F44" s="149">
        <f>'SPONSOR COSTS'!F56</f>
        <v>0</v>
      </c>
      <c r="G44" s="150">
        <f>'SPONSOR COSTS'!G56</f>
        <v>0</v>
      </c>
      <c r="H44" s="150">
        <f>'SPONSOR COSTS'!H56</f>
        <v>0</v>
      </c>
      <c r="I44" s="262">
        <f>'SPONSOR COSTS'!I56</f>
        <v>0</v>
      </c>
      <c r="J44" s="216"/>
      <c r="K44" s="225">
        <f>'SPONSOR COSTS'!K56</f>
        <v>0</v>
      </c>
      <c r="L44" s="216">
        <f>'SPONSOR COSTS'!L56</f>
        <v>0</v>
      </c>
      <c r="M44" s="216">
        <f>'SPONSOR COSTS'!M56</f>
        <v>0</v>
      </c>
      <c r="N44" s="241">
        <f>'SPONSOR COSTS'!N56</f>
        <v>0</v>
      </c>
      <c r="O44" s="241">
        <f>'SPONSOR COSTS'!O56</f>
        <v>0</v>
      </c>
      <c r="P44" s="262">
        <f>'SPONSOR COSTS'!P56</f>
        <v>0</v>
      </c>
      <c r="Q44" s="216"/>
      <c r="R44" s="216">
        <f>'SPONSOR COSTS'!R56</f>
        <v>0</v>
      </c>
      <c r="S44" s="216">
        <f>'SPONSOR COSTS'!S56</f>
        <v>0</v>
      </c>
      <c r="T44" s="216">
        <f>'SPONSOR COSTS'!T56</f>
        <v>0</v>
      </c>
      <c r="U44" s="241">
        <f>'SPONSOR COSTS'!U56</f>
        <v>0</v>
      </c>
      <c r="V44" s="241">
        <f>'SPONSOR COSTS'!V56</f>
        <v>0</v>
      </c>
      <c r="W44" s="262">
        <f>'SPONSOR COSTS'!W56</f>
        <v>0</v>
      </c>
      <c r="X44" s="228">
        <f>'SPONSOR COSTS'!X56</f>
        <v>0</v>
      </c>
      <c r="Y44" s="216">
        <f>'SPONSOR COSTS'!Y56</f>
        <v>0</v>
      </c>
      <c r="Z44" s="216">
        <f>'SPONSOR COSTS'!Z56</f>
        <v>0</v>
      </c>
      <c r="AA44" s="216">
        <f>'SPONSOR COSTS'!AA56</f>
        <v>0</v>
      </c>
      <c r="AB44" s="241">
        <f>'SPONSOR COSTS'!AB56</f>
        <v>0</v>
      </c>
      <c r="AC44" s="241"/>
      <c r="AD44" s="262">
        <f>'SPONSOR COSTS'!AD56</f>
        <v>0</v>
      </c>
      <c r="AE44" s="216"/>
      <c r="AF44" s="216">
        <f>'SPONSOR COSTS'!AF56</f>
        <v>0</v>
      </c>
      <c r="AG44" s="216">
        <f>'SPONSOR COSTS'!AG56</f>
        <v>0</v>
      </c>
      <c r="AH44" s="216">
        <f>'SPONSOR COSTS'!AH56</f>
        <v>0</v>
      </c>
      <c r="AI44" s="241">
        <f>'SPONSOR COSTS'!AI56</f>
        <v>0</v>
      </c>
      <c r="AJ44" s="241">
        <f>'SPONSOR COSTS'!AJ56</f>
        <v>0</v>
      </c>
      <c r="AK44" s="262">
        <f>'SPONSOR COSTS'!AK56</f>
        <v>0</v>
      </c>
      <c r="AL44" s="216"/>
      <c r="AM44" s="39">
        <f>'SPONSOR COSTS'!AM56</f>
        <v>0</v>
      </c>
    </row>
    <row r="45" spans="1:39" x14ac:dyDescent="0.25">
      <c r="A45" s="256">
        <f>'SPONSOR COSTS'!A57</f>
        <v>0</v>
      </c>
      <c r="B45" s="393">
        <f>'SPONSOR COSTS'!B57</f>
        <v>0</v>
      </c>
      <c r="C45" s="192" t="str">
        <f>'SPONSOR COSTS'!C57</f>
        <v>Repairs &amp; Maintenance</v>
      </c>
      <c r="D45" s="149">
        <f>'SPONSOR COSTS'!D57</f>
        <v>0</v>
      </c>
      <c r="E45" s="149">
        <f>'SPONSOR COSTS'!E57</f>
        <v>0</v>
      </c>
      <c r="F45" s="149">
        <f>'SPONSOR COSTS'!F57</f>
        <v>0</v>
      </c>
      <c r="G45" s="150">
        <f>'SPONSOR COSTS'!G57</f>
        <v>0</v>
      </c>
      <c r="H45" s="150">
        <f>'SPONSOR COSTS'!H57</f>
        <v>0</v>
      </c>
      <c r="I45" s="262">
        <f>'SPONSOR COSTS'!I57</f>
        <v>0</v>
      </c>
      <c r="J45" s="216"/>
      <c r="K45" s="225">
        <f>'SPONSOR COSTS'!K57</f>
        <v>0</v>
      </c>
      <c r="L45" s="216">
        <f>'SPONSOR COSTS'!L57</f>
        <v>0</v>
      </c>
      <c r="M45" s="216">
        <f>'SPONSOR COSTS'!M57</f>
        <v>0</v>
      </c>
      <c r="N45" s="241">
        <f>'SPONSOR COSTS'!N57</f>
        <v>0</v>
      </c>
      <c r="O45" s="241">
        <f>'SPONSOR COSTS'!O57</f>
        <v>0</v>
      </c>
      <c r="P45" s="262">
        <f>'SPONSOR COSTS'!P57</f>
        <v>0</v>
      </c>
      <c r="Q45" s="216"/>
      <c r="R45" s="216">
        <f>'SPONSOR COSTS'!R57</f>
        <v>0</v>
      </c>
      <c r="S45" s="216">
        <f>'SPONSOR COSTS'!S57</f>
        <v>0</v>
      </c>
      <c r="T45" s="216">
        <f>'SPONSOR COSTS'!T57</f>
        <v>0</v>
      </c>
      <c r="U45" s="241">
        <f>'SPONSOR COSTS'!U57</f>
        <v>0</v>
      </c>
      <c r="V45" s="241">
        <f>'SPONSOR COSTS'!V57</f>
        <v>0</v>
      </c>
      <c r="W45" s="262">
        <f>'SPONSOR COSTS'!W57</f>
        <v>0</v>
      </c>
      <c r="X45" s="228">
        <f>'SPONSOR COSTS'!X57</f>
        <v>0</v>
      </c>
      <c r="Y45" s="216">
        <f>'SPONSOR COSTS'!Y57</f>
        <v>0</v>
      </c>
      <c r="Z45" s="216">
        <f>'SPONSOR COSTS'!Z57</f>
        <v>0</v>
      </c>
      <c r="AA45" s="216">
        <f>'SPONSOR COSTS'!AA57</f>
        <v>0</v>
      </c>
      <c r="AB45" s="241">
        <f>'SPONSOR COSTS'!AB57</f>
        <v>0</v>
      </c>
      <c r="AC45" s="241"/>
      <c r="AD45" s="262">
        <f>'SPONSOR COSTS'!AD57</f>
        <v>0</v>
      </c>
      <c r="AE45" s="216"/>
      <c r="AF45" s="216">
        <f>'SPONSOR COSTS'!AF57</f>
        <v>0</v>
      </c>
      <c r="AG45" s="216">
        <f>'SPONSOR COSTS'!AG57</f>
        <v>0</v>
      </c>
      <c r="AH45" s="216">
        <f>'SPONSOR COSTS'!AH57</f>
        <v>0</v>
      </c>
      <c r="AI45" s="241">
        <f>'SPONSOR COSTS'!AI57</f>
        <v>0</v>
      </c>
      <c r="AJ45" s="241">
        <f>'SPONSOR COSTS'!AJ57</f>
        <v>0</v>
      </c>
      <c r="AK45" s="262">
        <f>'SPONSOR COSTS'!AK57</f>
        <v>0</v>
      </c>
      <c r="AL45" s="216"/>
      <c r="AM45" s="39">
        <f>'SPONSOR COSTS'!AM57</f>
        <v>0</v>
      </c>
    </row>
    <row r="46" spans="1:39" x14ac:dyDescent="0.25">
      <c r="A46" s="256">
        <f>'SPONSOR COSTS'!A58</f>
        <v>0</v>
      </c>
      <c r="B46" s="393">
        <f>'SPONSOR COSTS'!B58</f>
        <v>0</v>
      </c>
      <c r="C46" s="192" t="str">
        <f>'SPONSOR COSTS'!C58</f>
        <v>Shipping</v>
      </c>
      <c r="D46" s="149">
        <f>'SPONSOR COSTS'!D58</f>
        <v>0</v>
      </c>
      <c r="E46" s="149">
        <f>'SPONSOR COSTS'!E58</f>
        <v>0</v>
      </c>
      <c r="F46" s="149">
        <f>'SPONSOR COSTS'!F58</f>
        <v>0</v>
      </c>
      <c r="G46" s="150">
        <f>'SPONSOR COSTS'!G58</f>
        <v>0</v>
      </c>
      <c r="H46" s="150">
        <f>'SPONSOR COSTS'!H58</f>
        <v>0</v>
      </c>
      <c r="I46" s="262">
        <f>'SPONSOR COSTS'!I58</f>
        <v>0</v>
      </c>
      <c r="J46" s="216"/>
      <c r="K46" s="225">
        <f>'SPONSOR COSTS'!K58</f>
        <v>0</v>
      </c>
      <c r="L46" s="216">
        <f>'SPONSOR COSTS'!L58</f>
        <v>0</v>
      </c>
      <c r="M46" s="216">
        <f>'SPONSOR COSTS'!M58</f>
        <v>0</v>
      </c>
      <c r="N46" s="241">
        <f>'SPONSOR COSTS'!N58</f>
        <v>0</v>
      </c>
      <c r="O46" s="241">
        <f>'SPONSOR COSTS'!O58</f>
        <v>0</v>
      </c>
      <c r="P46" s="262">
        <f>'SPONSOR COSTS'!P58</f>
        <v>0</v>
      </c>
      <c r="Q46" s="216"/>
      <c r="R46" s="216">
        <f>'SPONSOR COSTS'!R58</f>
        <v>0</v>
      </c>
      <c r="S46" s="216">
        <f>'SPONSOR COSTS'!S58</f>
        <v>0</v>
      </c>
      <c r="T46" s="216">
        <f>'SPONSOR COSTS'!T58</f>
        <v>0</v>
      </c>
      <c r="U46" s="241">
        <f>'SPONSOR COSTS'!U58</f>
        <v>0</v>
      </c>
      <c r="V46" s="241">
        <f>'SPONSOR COSTS'!V58</f>
        <v>0</v>
      </c>
      <c r="W46" s="262">
        <f>'SPONSOR COSTS'!W58</f>
        <v>0</v>
      </c>
      <c r="X46" s="228">
        <f>'SPONSOR COSTS'!X58</f>
        <v>0</v>
      </c>
      <c r="Y46" s="216">
        <f>'SPONSOR COSTS'!Y58</f>
        <v>0</v>
      </c>
      <c r="Z46" s="216">
        <f>'SPONSOR COSTS'!Z58</f>
        <v>0</v>
      </c>
      <c r="AA46" s="216">
        <f>'SPONSOR COSTS'!AA58</f>
        <v>0</v>
      </c>
      <c r="AB46" s="241">
        <f>'SPONSOR COSTS'!AB58</f>
        <v>0</v>
      </c>
      <c r="AC46" s="241"/>
      <c r="AD46" s="262">
        <f>'SPONSOR COSTS'!AD58</f>
        <v>0</v>
      </c>
      <c r="AE46" s="216"/>
      <c r="AF46" s="216">
        <f>'SPONSOR COSTS'!AF58</f>
        <v>0</v>
      </c>
      <c r="AG46" s="216">
        <f>'SPONSOR COSTS'!AG58</f>
        <v>0</v>
      </c>
      <c r="AH46" s="216">
        <f>'SPONSOR COSTS'!AH58</f>
        <v>0</v>
      </c>
      <c r="AI46" s="241">
        <f>'SPONSOR COSTS'!AI58</f>
        <v>0</v>
      </c>
      <c r="AJ46" s="241">
        <f>'SPONSOR COSTS'!AJ58</f>
        <v>0</v>
      </c>
      <c r="AK46" s="262">
        <f>'SPONSOR COSTS'!AK58</f>
        <v>0</v>
      </c>
      <c r="AL46" s="216"/>
      <c r="AM46" s="39">
        <f>'SPONSOR COSTS'!AM58</f>
        <v>0</v>
      </c>
    </row>
    <row r="47" spans="1:39" x14ac:dyDescent="0.25">
      <c r="A47" s="256">
        <f>'SPONSOR COSTS'!A59</f>
        <v>0</v>
      </c>
      <c r="B47" s="393">
        <f>'SPONSOR COSTS'!B59</f>
        <v>0</v>
      </c>
      <c r="C47" s="192" t="str">
        <f>'SPONSOR COSTS'!C59</f>
        <v>Lab Analysis - Off Campus</v>
      </c>
      <c r="D47" s="149">
        <f>'SPONSOR COSTS'!D59</f>
        <v>0</v>
      </c>
      <c r="E47" s="149">
        <f>'SPONSOR COSTS'!E59</f>
        <v>0</v>
      </c>
      <c r="F47" s="149">
        <f>'SPONSOR COSTS'!F59</f>
        <v>0</v>
      </c>
      <c r="G47" s="150">
        <f>'SPONSOR COSTS'!G59</f>
        <v>0</v>
      </c>
      <c r="H47" s="150">
        <f>'SPONSOR COSTS'!H59</f>
        <v>0</v>
      </c>
      <c r="I47" s="262">
        <f>'SPONSOR COSTS'!I59</f>
        <v>0</v>
      </c>
      <c r="J47" s="216"/>
      <c r="K47" s="225">
        <f>'SPONSOR COSTS'!K59</f>
        <v>0</v>
      </c>
      <c r="L47" s="216">
        <f>'SPONSOR COSTS'!L59</f>
        <v>0</v>
      </c>
      <c r="M47" s="216">
        <f>'SPONSOR COSTS'!M59</f>
        <v>0</v>
      </c>
      <c r="N47" s="241">
        <f>'SPONSOR COSTS'!N59</f>
        <v>0</v>
      </c>
      <c r="O47" s="241">
        <f>'SPONSOR COSTS'!O59</f>
        <v>0</v>
      </c>
      <c r="P47" s="262">
        <f>'SPONSOR COSTS'!P59</f>
        <v>0</v>
      </c>
      <c r="Q47" s="216"/>
      <c r="R47" s="216">
        <f>'SPONSOR COSTS'!R59</f>
        <v>0</v>
      </c>
      <c r="S47" s="216">
        <f>'SPONSOR COSTS'!S59</f>
        <v>0</v>
      </c>
      <c r="T47" s="216">
        <f>'SPONSOR COSTS'!T59</f>
        <v>0</v>
      </c>
      <c r="U47" s="241">
        <f>'SPONSOR COSTS'!U59</f>
        <v>0</v>
      </c>
      <c r="V47" s="241">
        <f>'SPONSOR COSTS'!V59</f>
        <v>0</v>
      </c>
      <c r="W47" s="262">
        <f>'SPONSOR COSTS'!W59</f>
        <v>0</v>
      </c>
      <c r="X47" s="228">
        <f>'SPONSOR COSTS'!X59</f>
        <v>0</v>
      </c>
      <c r="Y47" s="216">
        <f>'SPONSOR COSTS'!Y59</f>
        <v>0</v>
      </c>
      <c r="Z47" s="216">
        <f>'SPONSOR COSTS'!Z59</f>
        <v>0</v>
      </c>
      <c r="AA47" s="216">
        <f>'SPONSOR COSTS'!AA59</f>
        <v>0</v>
      </c>
      <c r="AB47" s="241">
        <f>'SPONSOR COSTS'!AB59</f>
        <v>0</v>
      </c>
      <c r="AC47" s="241"/>
      <c r="AD47" s="262">
        <f>'SPONSOR COSTS'!AD59</f>
        <v>0</v>
      </c>
      <c r="AE47" s="216"/>
      <c r="AF47" s="216">
        <f>'SPONSOR COSTS'!AF59</f>
        <v>0</v>
      </c>
      <c r="AG47" s="216">
        <f>'SPONSOR COSTS'!AG59</f>
        <v>0</v>
      </c>
      <c r="AH47" s="216">
        <f>'SPONSOR COSTS'!AH59</f>
        <v>0</v>
      </c>
      <c r="AI47" s="241">
        <f>'SPONSOR COSTS'!AI59</f>
        <v>0</v>
      </c>
      <c r="AJ47" s="241">
        <f>'SPONSOR COSTS'!AJ59</f>
        <v>0</v>
      </c>
      <c r="AK47" s="262">
        <f>'SPONSOR COSTS'!AK59</f>
        <v>0</v>
      </c>
      <c r="AL47" s="216"/>
      <c r="AM47" s="39">
        <f>'SPONSOR COSTS'!AM59</f>
        <v>0</v>
      </c>
    </row>
    <row r="48" spans="1:39" x14ac:dyDescent="0.25">
      <c r="A48" s="256">
        <f>'SPONSOR COSTS'!A60</f>
        <v>0</v>
      </c>
      <c r="B48" s="393">
        <f>'SPONSOR COSTS'!B60</f>
        <v>0</v>
      </c>
      <c r="C48" s="192" t="str">
        <f>'SPONSOR COSTS'!C60</f>
        <v>Study Participants</v>
      </c>
      <c r="D48" s="149">
        <f>'SPONSOR COSTS'!D60</f>
        <v>0</v>
      </c>
      <c r="E48" s="149">
        <f>'SPONSOR COSTS'!E60</f>
        <v>0</v>
      </c>
      <c r="F48" s="149">
        <f>'SPONSOR COSTS'!F60</f>
        <v>0</v>
      </c>
      <c r="G48" s="150">
        <f>'SPONSOR COSTS'!G60</f>
        <v>0</v>
      </c>
      <c r="H48" s="150">
        <f>'SPONSOR COSTS'!H60</f>
        <v>0</v>
      </c>
      <c r="I48" s="262">
        <f>'SPONSOR COSTS'!I60</f>
        <v>0</v>
      </c>
      <c r="J48" s="216"/>
      <c r="K48" s="225">
        <f>'SPONSOR COSTS'!K60</f>
        <v>0</v>
      </c>
      <c r="L48" s="216">
        <f>'SPONSOR COSTS'!L60</f>
        <v>0</v>
      </c>
      <c r="M48" s="216">
        <f>'SPONSOR COSTS'!M60</f>
        <v>0</v>
      </c>
      <c r="N48" s="241">
        <f>'SPONSOR COSTS'!N60</f>
        <v>0</v>
      </c>
      <c r="O48" s="241">
        <f>'SPONSOR COSTS'!O60</f>
        <v>0</v>
      </c>
      <c r="P48" s="262">
        <f>'SPONSOR COSTS'!P60</f>
        <v>0</v>
      </c>
      <c r="Q48" s="216"/>
      <c r="R48" s="216">
        <f>'SPONSOR COSTS'!R60</f>
        <v>0</v>
      </c>
      <c r="S48" s="216">
        <f>'SPONSOR COSTS'!S60</f>
        <v>0</v>
      </c>
      <c r="T48" s="216">
        <f>'SPONSOR COSTS'!T60</f>
        <v>0</v>
      </c>
      <c r="U48" s="241">
        <f>'SPONSOR COSTS'!U60</f>
        <v>0</v>
      </c>
      <c r="V48" s="241">
        <f>'SPONSOR COSTS'!V60</f>
        <v>0</v>
      </c>
      <c r="W48" s="262">
        <f>'SPONSOR COSTS'!W60</f>
        <v>0</v>
      </c>
      <c r="X48" s="228">
        <f>'SPONSOR COSTS'!X60</f>
        <v>0</v>
      </c>
      <c r="Y48" s="216">
        <f>'SPONSOR COSTS'!Y60</f>
        <v>0</v>
      </c>
      <c r="Z48" s="216">
        <f>'SPONSOR COSTS'!Z60</f>
        <v>0</v>
      </c>
      <c r="AA48" s="216">
        <f>'SPONSOR COSTS'!AA60</f>
        <v>0</v>
      </c>
      <c r="AB48" s="241">
        <f>'SPONSOR COSTS'!AB60</f>
        <v>0</v>
      </c>
      <c r="AC48" s="241"/>
      <c r="AD48" s="262">
        <f>'SPONSOR COSTS'!AD60</f>
        <v>0</v>
      </c>
      <c r="AE48" s="216"/>
      <c r="AF48" s="216">
        <f>'SPONSOR COSTS'!AF60</f>
        <v>0</v>
      </c>
      <c r="AG48" s="216">
        <f>'SPONSOR COSTS'!AG60</f>
        <v>0</v>
      </c>
      <c r="AH48" s="216">
        <f>'SPONSOR COSTS'!AH60</f>
        <v>0</v>
      </c>
      <c r="AI48" s="241">
        <f>'SPONSOR COSTS'!AI60</f>
        <v>0</v>
      </c>
      <c r="AJ48" s="241">
        <f>'SPONSOR COSTS'!AJ60</f>
        <v>0</v>
      </c>
      <c r="AK48" s="262">
        <f>'SPONSOR COSTS'!AK60</f>
        <v>0</v>
      </c>
      <c r="AL48" s="216"/>
      <c r="AM48" s="39">
        <f>'SPONSOR COSTS'!AM60</f>
        <v>0</v>
      </c>
    </row>
    <row r="49" spans="1:39" x14ac:dyDescent="0.25">
      <c r="A49" s="256">
        <f>'SPONSOR COSTS'!A62</f>
        <v>0</v>
      </c>
      <c r="B49" s="393">
        <f>'SPONSOR COSTS'!B62</f>
        <v>0</v>
      </c>
      <c r="C49" s="192" t="str">
        <f>'SPONSOR COSTS'!C61</f>
        <v>Other Current Services</v>
      </c>
      <c r="D49" s="149">
        <f>'SPONSOR COSTS'!D61</f>
        <v>0</v>
      </c>
      <c r="E49" s="149">
        <f>'SPONSOR COSTS'!E61</f>
        <v>0</v>
      </c>
      <c r="F49" s="149">
        <f>'SPONSOR COSTS'!F61</f>
        <v>0</v>
      </c>
      <c r="G49" s="150">
        <f>'SPONSOR COSTS'!G61</f>
        <v>0</v>
      </c>
      <c r="H49" s="150">
        <f>'SPONSOR COSTS'!H61</f>
        <v>0</v>
      </c>
      <c r="I49" s="262">
        <f>'SPONSOR COSTS'!I61</f>
        <v>0</v>
      </c>
      <c r="J49" s="216"/>
      <c r="K49" s="225">
        <f>'SPONSOR COSTS'!K61</f>
        <v>0</v>
      </c>
      <c r="L49" s="216">
        <f>'SPONSOR COSTS'!L61</f>
        <v>0</v>
      </c>
      <c r="M49" s="216">
        <f>'SPONSOR COSTS'!M61</f>
        <v>0</v>
      </c>
      <c r="N49" s="241">
        <f>'SPONSOR COSTS'!N61</f>
        <v>0</v>
      </c>
      <c r="O49" s="241">
        <f>'SPONSOR COSTS'!O61</f>
        <v>0</v>
      </c>
      <c r="P49" s="262">
        <f>'SPONSOR COSTS'!P61</f>
        <v>0</v>
      </c>
      <c r="Q49" s="216"/>
      <c r="R49" s="216">
        <f>'SPONSOR COSTS'!R61</f>
        <v>0</v>
      </c>
      <c r="S49" s="216">
        <f>'SPONSOR COSTS'!S61</f>
        <v>0</v>
      </c>
      <c r="T49" s="216">
        <f>'SPONSOR COSTS'!T61</f>
        <v>0</v>
      </c>
      <c r="U49" s="241">
        <f>'SPONSOR COSTS'!U61</f>
        <v>0</v>
      </c>
      <c r="V49" s="241">
        <f>'SPONSOR COSTS'!V61</f>
        <v>0</v>
      </c>
      <c r="W49" s="262">
        <f>'SPONSOR COSTS'!W61</f>
        <v>0</v>
      </c>
      <c r="X49" s="228">
        <f>'SPONSOR COSTS'!X61</f>
        <v>0</v>
      </c>
      <c r="Y49" s="216">
        <f>'SPONSOR COSTS'!Y61</f>
        <v>0</v>
      </c>
      <c r="Z49" s="216">
        <f>'SPONSOR COSTS'!Z61</f>
        <v>0</v>
      </c>
      <c r="AA49" s="216">
        <f>'SPONSOR COSTS'!AA61</f>
        <v>0</v>
      </c>
      <c r="AB49" s="241">
        <f>'SPONSOR COSTS'!AB61</f>
        <v>0</v>
      </c>
      <c r="AC49" s="241"/>
      <c r="AD49" s="262">
        <f>'SPONSOR COSTS'!AD61</f>
        <v>0</v>
      </c>
      <c r="AE49" s="216"/>
      <c r="AF49" s="216">
        <f>'SPONSOR COSTS'!AF61</f>
        <v>0</v>
      </c>
      <c r="AG49" s="216">
        <f>'SPONSOR COSTS'!AG61</f>
        <v>0</v>
      </c>
      <c r="AH49" s="216">
        <f>'SPONSOR COSTS'!AH61</f>
        <v>0</v>
      </c>
      <c r="AI49" s="241">
        <f>'SPONSOR COSTS'!AI61</f>
        <v>0</v>
      </c>
      <c r="AJ49" s="241">
        <f>'SPONSOR COSTS'!AJ61</f>
        <v>0</v>
      </c>
      <c r="AK49" s="262">
        <f>'SPONSOR COSTS'!AK61</f>
        <v>0</v>
      </c>
      <c r="AL49" s="216"/>
      <c r="AM49" s="39">
        <f>'SPONSOR COSTS'!AM61</f>
        <v>0</v>
      </c>
    </row>
    <row r="50" spans="1:39" x14ac:dyDescent="0.25">
      <c r="A50" s="256">
        <f>'SPONSOR COSTS'!A61</f>
        <v>0</v>
      </c>
      <c r="B50" s="393">
        <f>'SPONSOR COSTS'!B61</f>
        <v>0</v>
      </c>
      <c r="C50" s="192" t="str">
        <f>'SPONSOR COSTS'!C62</f>
        <v xml:space="preserve">*Participant Support Costs </v>
      </c>
      <c r="D50" s="149">
        <f>'SPONSOR COSTS'!D62</f>
        <v>0</v>
      </c>
      <c r="E50" s="149" t="str">
        <f>'SPONSOR COSTS'!E62</f>
        <v># of Participants</v>
      </c>
      <c r="F50" s="149" t="str">
        <f>'SPONSOR COSTS'!F62</f>
        <v>Cost per Part.</v>
      </c>
      <c r="G50" s="150">
        <f>'SPONSOR COSTS'!G62</f>
        <v>0</v>
      </c>
      <c r="H50" s="150">
        <f>'SPONSOR COSTS'!H62</f>
        <v>0</v>
      </c>
      <c r="I50" s="262">
        <f>'SPONSOR COSTS'!I62</f>
        <v>0</v>
      </c>
      <c r="J50" s="216"/>
      <c r="K50" s="225" t="str">
        <f>'SPONSOR COSTS'!K62</f>
        <v># of Part.</v>
      </c>
      <c r="L50" s="216" t="str">
        <f>'SPONSOR COSTS'!L62</f>
        <v>Cost per Part.</v>
      </c>
      <c r="M50" s="216" t="str">
        <f>'SPONSOR COSTS'!M62</f>
        <v>Cost per Part.</v>
      </c>
      <c r="N50" s="241">
        <f>'SPONSOR COSTS'!N62</f>
        <v>0</v>
      </c>
      <c r="O50" s="241">
        <f>'SPONSOR COSTS'!O62</f>
        <v>0</v>
      </c>
      <c r="P50" s="262">
        <f>'SPONSOR COSTS'!P62</f>
        <v>0</v>
      </c>
      <c r="Q50" s="216"/>
      <c r="R50" s="216" t="str">
        <f>'SPONSOR COSTS'!R62</f>
        <v># of Part.</v>
      </c>
      <c r="S50" s="216" t="str">
        <f>'SPONSOR COSTS'!S62</f>
        <v>Cost per Part.</v>
      </c>
      <c r="T50" s="216" t="str">
        <f>'SPONSOR COSTS'!T62</f>
        <v>Cost per Part.</v>
      </c>
      <c r="U50" s="241">
        <f>'SPONSOR COSTS'!U62</f>
        <v>0</v>
      </c>
      <c r="V50" s="241">
        <f>'SPONSOR COSTS'!V62</f>
        <v>0</v>
      </c>
      <c r="W50" s="262">
        <f>'SPONSOR COSTS'!W62</f>
        <v>0</v>
      </c>
      <c r="X50" s="228">
        <f>'SPONSOR COSTS'!X62</f>
        <v>0</v>
      </c>
      <c r="Y50" s="216" t="str">
        <f>'SPONSOR COSTS'!Y62</f>
        <v># of Part.</v>
      </c>
      <c r="Z50" s="216" t="str">
        <f>'SPONSOR COSTS'!Z62</f>
        <v>Cost per Part.</v>
      </c>
      <c r="AA50" s="216" t="str">
        <f>'SPONSOR COSTS'!AA62</f>
        <v>Cost per Part.</v>
      </c>
      <c r="AB50" s="241">
        <f>'SPONSOR COSTS'!AB62</f>
        <v>0</v>
      </c>
      <c r="AC50" s="241"/>
      <c r="AD50" s="262">
        <f>'SPONSOR COSTS'!AD62</f>
        <v>0</v>
      </c>
      <c r="AE50" s="216"/>
      <c r="AF50" s="216" t="str">
        <f>'SPONSOR COSTS'!AF62</f>
        <v># of Part.</v>
      </c>
      <c r="AG50" s="216" t="str">
        <f>'SPONSOR COSTS'!AG62</f>
        <v>Cost per Part.</v>
      </c>
      <c r="AH50" s="216" t="str">
        <f>'SPONSOR COSTS'!AH62</f>
        <v>Cost per Part.</v>
      </c>
      <c r="AI50" s="241">
        <f>'SPONSOR COSTS'!AI62</f>
        <v>0</v>
      </c>
      <c r="AJ50" s="241">
        <f>'SPONSOR COSTS'!AJ62</f>
        <v>0</v>
      </c>
      <c r="AK50" s="262">
        <f>'SPONSOR COSTS'!AK62</f>
        <v>0</v>
      </c>
      <c r="AL50" s="216"/>
      <c r="AM50" s="39">
        <f>'SPONSOR COSTS'!AM62</f>
        <v>0</v>
      </c>
    </row>
    <row r="51" spans="1:39" x14ac:dyDescent="0.25">
      <c r="A51" s="256"/>
      <c r="B51" s="393"/>
      <c r="C51" s="192" t="str">
        <f>'SPONSOR COSTS'!C63</f>
        <v xml:space="preserve">        --Travel (56967/56966)</v>
      </c>
      <c r="D51" s="149">
        <f>'SPONSOR COSTS'!D63</f>
        <v>0</v>
      </c>
      <c r="E51" s="149">
        <f>'SPONSOR COSTS'!E63</f>
        <v>0</v>
      </c>
      <c r="F51" s="149">
        <f>'SPONSOR COSTS'!F63</f>
        <v>0</v>
      </c>
      <c r="G51" s="150">
        <f>'SPONSOR COSTS'!G63</f>
        <v>0</v>
      </c>
      <c r="H51" s="150">
        <f>'SPONSOR COSTS'!H63</f>
        <v>0</v>
      </c>
      <c r="I51" s="262">
        <f>'SPONSOR COSTS'!I63</f>
        <v>0</v>
      </c>
      <c r="J51" s="216"/>
      <c r="K51" s="225">
        <f>'SPONSOR COSTS'!K63</f>
        <v>0</v>
      </c>
      <c r="L51" s="216">
        <f>'SPONSOR COSTS'!L63</f>
        <v>0</v>
      </c>
      <c r="M51" s="216">
        <f>'SPONSOR COSTS'!M63</f>
        <v>0</v>
      </c>
      <c r="N51" s="241">
        <f>'SPONSOR COSTS'!N63</f>
        <v>0</v>
      </c>
      <c r="O51" s="241">
        <f>'SPONSOR COSTS'!O63</f>
        <v>0</v>
      </c>
      <c r="P51" s="262">
        <f>'SPONSOR COSTS'!P63</f>
        <v>0</v>
      </c>
      <c r="Q51" s="216"/>
      <c r="R51" s="216">
        <f>'SPONSOR COSTS'!R63</f>
        <v>0</v>
      </c>
      <c r="S51" s="216">
        <f>'SPONSOR COSTS'!S63</f>
        <v>0</v>
      </c>
      <c r="T51" s="216">
        <f>'SPONSOR COSTS'!T63</f>
        <v>0</v>
      </c>
      <c r="U51" s="241">
        <f>'SPONSOR COSTS'!U63</f>
        <v>0</v>
      </c>
      <c r="V51" s="241">
        <f>'SPONSOR COSTS'!V63</f>
        <v>0</v>
      </c>
      <c r="W51" s="262">
        <f>'SPONSOR COSTS'!W63</f>
        <v>0</v>
      </c>
      <c r="X51" s="228">
        <f>'SPONSOR COSTS'!X63</f>
        <v>0</v>
      </c>
      <c r="Y51" s="216">
        <f>'SPONSOR COSTS'!Y63</f>
        <v>0</v>
      </c>
      <c r="Z51" s="216">
        <f>'SPONSOR COSTS'!Z63</f>
        <v>0</v>
      </c>
      <c r="AA51" s="216">
        <f>'SPONSOR COSTS'!AA63</f>
        <v>0</v>
      </c>
      <c r="AB51" s="241">
        <f>'SPONSOR COSTS'!AB63</f>
        <v>0</v>
      </c>
      <c r="AC51" s="241"/>
      <c r="AD51" s="262">
        <f>'SPONSOR COSTS'!AD63</f>
        <v>0</v>
      </c>
      <c r="AE51" s="216"/>
      <c r="AF51" s="216">
        <f>'SPONSOR COSTS'!AF63</f>
        <v>0</v>
      </c>
      <c r="AG51" s="216">
        <f>'SPONSOR COSTS'!AG63</f>
        <v>0</v>
      </c>
      <c r="AH51" s="216">
        <f>'SPONSOR COSTS'!AH63</f>
        <v>0</v>
      </c>
      <c r="AI51" s="241">
        <f>'SPONSOR COSTS'!AI63</f>
        <v>0</v>
      </c>
      <c r="AJ51" s="241">
        <f>'SPONSOR COSTS'!AJ63</f>
        <v>0</v>
      </c>
      <c r="AK51" s="262">
        <f>'SPONSOR COSTS'!AK63</f>
        <v>0</v>
      </c>
      <c r="AL51" s="216"/>
      <c r="AM51" s="39">
        <f>'SPONSOR COSTS'!AM63</f>
        <v>0</v>
      </c>
    </row>
    <row r="52" spans="1:39" x14ac:dyDescent="0.25">
      <c r="A52" s="256"/>
      <c r="B52" s="393"/>
      <c r="C52" s="192" t="str">
        <f>'SPONSOR COSTS'!C64</f>
        <v xml:space="preserve">        --Subsistence (56967/56966)</v>
      </c>
      <c r="D52" s="149">
        <f>'SPONSOR COSTS'!D64</f>
        <v>0</v>
      </c>
      <c r="E52" s="149">
        <f>'SPONSOR COSTS'!E64</f>
        <v>0</v>
      </c>
      <c r="F52" s="149">
        <f>'SPONSOR COSTS'!F64</f>
        <v>0</v>
      </c>
      <c r="G52" s="150">
        <f>'SPONSOR COSTS'!G64</f>
        <v>0</v>
      </c>
      <c r="H52" s="150">
        <f>'SPONSOR COSTS'!H64</f>
        <v>0</v>
      </c>
      <c r="I52" s="262">
        <f>'SPONSOR COSTS'!I64</f>
        <v>0</v>
      </c>
      <c r="J52" s="216"/>
      <c r="K52" s="225">
        <f>'SPONSOR COSTS'!K64</f>
        <v>0</v>
      </c>
      <c r="L52" s="216">
        <f>'SPONSOR COSTS'!L64</f>
        <v>0</v>
      </c>
      <c r="M52" s="216">
        <f>'SPONSOR COSTS'!M64</f>
        <v>0</v>
      </c>
      <c r="N52" s="241">
        <f>'SPONSOR COSTS'!N64</f>
        <v>0</v>
      </c>
      <c r="O52" s="241">
        <f>'SPONSOR COSTS'!O64</f>
        <v>0</v>
      </c>
      <c r="P52" s="262">
        <f>'SPONSOR COSTS'!P64</f>
        <v>0</v>
      </c>
      <c r="Q52" s="216"/>
      <c r="R52" s="216">
        <f>'SPONSOR COSTS'!R64</f>
        <v>0</v>
      </c>
      <c r="S52" s="216">
        <f>'SPONSOR COSTS'!S64</f>
        <v>0</v>
      </c>
      <c r="T52" s="216">
        <f>'SPONSOR COSTS'!T64</f>
        <v>0</v>
      </c>
      <c r="U52" s="241">
        <f>'SPONSOR COSTS'!U64</f>
        <v>0</v>
      </c>
      <c r="V52" s="241">
        <f>'SPONSOR COSTS'!V64</f>
        <v>0</v>
      </c>
      <c r="W52" s="262">
        <f>'SPONSOR COSTS'!W64</f>
        <v>0</v>
      </c>
      <c r="X52" s="228">
        <f>'SPONSOR COSTS'!X64</f>
        <v>0</v>
      </c>
      <c r="Y52" s="216">
        <f>'SPONSOR COSTS'!Y64</f>
        <v>0</v>
      </c>
      <c r="Z52" s="216">
        <f>'SPONSOR COSTS'!Z64</f>
        <v>0</v>
      </c>
      <c r="AA52" s="216">
        <f>'SPONSOR COSTS'!AA64</f>
        <v>0</v>
      </c>
      <c r="AB52" s="241">
        <f>'SPONSOR COSTS'!AB64</f>
        <v>0</v>
      </c>
      <c r="AC52" s="241"/>
      <c r="AD52" s="262">
        <f>'SPONSOR COSTS'!AD64</f>
        <v>0</v>
      </c>
      <c r="AE52" s="216"/>
      <c r="AF52" s="216">
        <f>'SPONSOR COSTS'!AF64</f>
        <v>0</v>
      </c>
      <c r="AG52" s="216">
        <f>'SPONSOR COSTS'!AG64</f>
        <v>0</v>
      </c>
      <c r="AH52" s="216">
        <f>'SPONSOR COSTS'!AH64</f>
        <v>0</v>
      </c>
      <c r="AI52" s="241">
        <f>'SPONSOR COSTS'!AI64</f>
        <v>0</v>
      </c>
      <c r="AJ52" s="241">
        <f>'SPONSOR COSTS'!AJ64</f>
        <v>0</v>
      </c>
      <c r="AK52" s="262">
        <f>'SPONSOR COSTS'!AK64</f>
        <v>0</v>
      </c>
      <c r="AL52" s="216"/>
      <c r="AM52" s="39">
        <f>'SPONSOR COSTS'!AM64</f>
        <v>0</v>
      </c>
    </row>
    <row r="53" spans="1:39" x14ac:dyDescent="0.25">
      <c r="A53" s="256"/>
      <c r="B53" s="393"/>
      <c r="C53" s="192" t="str">
        <f>'SPONSOR COSTS'!C65</f>
        <v xml:space="preserve">        --Supplies (56971)</v>
      </c>
      <c r="D53" s="149">
        <f>'SPONSOR COSTS'!D65</f>
        <v>0</v>
      </c>
      <c r="E53" s="149">
        <f>'SPONSOR COSTS'!E65</f>
        <v>0</v>
      </c>
      <c r="F53" s="149">
        <f>'SPONSOR COSTS'!F65</f>
        <v>0</v>
      </c>
      <c r="G53" s="150">
        <f>'SPONSOR COSTS'!G65</f>
        <v>0</v>
      </c>
      <c r="H53" s="150">
        <f>'SPONSOR COSTS'!H65</f>
        <v>0</v>
      </c>
      <c r="I53" s="262">
        <f>'SPONSOR COSTS'!I65</f>
        <v>0</v>
      </c>
      <c r="J53" s="216"/>
      <c r="K53" s="225">
        <f>'SPONSOR COSTS'!K65</f>
        <v>0</v>
      </c>
      <c r="L53" s="216">
        <f>'SPONSOR COSTS'!L65</f>
        <v>0</v>
      </c>
      <c r="M53" s="216">
        <f>'SPONSOR COSTS'!M65</f>
        <v>0</v>
      </c>
      <c r="N53" s="241">
        <f>'SPONSOR COSTS'!N65</f>
        <v>0</v>
      </c>
      <c r="O53" s="241">
        <f>'SPONSOR COSTS'!O65</f>
        <v>0</v>
      </c>
      <c r="P53" s="262">
        <f>'SPONSOR COSTS'!P65</f>
        <v>0</v>
      </c>
      <c r="Q53" s="216"/>
      <c r="R53" s="216">
        <f>'SPONSOR COSTS'!R65</f>
        <v>0</v>
      </c>
      <c r="S53" s="216">
        <f>'SPONSOR COSTS'!S65</f>
        <v>0</v>
      </c>
      <c r="T53" s="216">
        <f>'SPONSOR COSTS'!T65</f>
        <v>0</v>
      </c>
      <c r="U53" s="241">
        <f>'SPONSOR COSTS'!U65</f>
        <v>0</v>
      </c>
      <c r="V53" s="241">
        <f>'SPONSOR COSTS'!V65</f>
        <v>0</v>
      </c>
      <c r="W53" s="262">
        <f>'SPONSOR COSTS'!W65</f>
        <v>0</v>
      </c>
      <c r="X53" s="228">
        <f>'SPONSOR COSTS'!X65</f>
        <v>0</v>
      </c>
      <c r="Y53" s="216">
        <f>'SPONSOR COSTS'!Y65</f>
        <v>0</v>
      </c>
      <c r="Z53" s="216">
        <f>'SPONSOR COSTS'!Z65</f>
        <v>0</v>
      </c>
      <c r="AA53" s="216">
        <f>'SPONSOR COSTS'!AA65</f>
        <v>0</v>
      </c>
      <c r="AB53" s="241">
        <f>'SPONSOR COSTS'!AB65</f>
        <v>0</v>
      </c>
      <c r="AC53" s="241"/>
      <c r="AD53" s="262">
        <f>'SPONSOR COSTS'!AD65</f>
        <v>0</v>
      </c>
      <c r="AE53" s="216"/>
      <c r="AF53" s="216">
        <f>'SPONSOR COSTS'!AF65</f>
        <v>0</v>
      </c>
      <c r="AG53" s="216">
        <f>'SPONSOR COSTS'!AG65</f>
        <v>0</v>
      </c>
      <c r="AH53" s="216">
        <f>'SPONSOR COSTS'!AH65</f>
        <v>0</v>
      </c>
      <c r="AI53" s="241">
        <f>'SPONSOR COSTS'!AI65</f>
        <v>0</v>
      </c>
      <c r="AJ53" s="241">
        <f>'SPONSOR COSTS'!AJ65</f>
        <v>0</v>
      </c>
      <c r="AK53" s="262">
        <f>'SPONSOR COSTS'!AK65</f>
        <v>0</v>
      </c>
      <c r="AL53" s="216"/>
      <c r="AM53" s="39">
        <f>'SPONSOR COSTS'!AM65</f>
        <v>0</v>
      </c>
    </row>
    <row r="54" spans="1:39" x14ac:dyDescent="0.25">
      <c r="A54" s="256"/>
      <c r="B54" s="393"/>
      <c r="C54" s="192" t="str">
        <f>'SPONSOR COSTS'!C66</f>
        <v xml:space="preserve">        --Stipends NCSU (56967)</v>
      </c>
      <c r="D54" s="149">
        <f>'SPONSOR COSTS'!D66</f>
        <v>0</v>
      </c>
      <c r="E54" s="149">
        <f>'SPONSOR COSTS'!E66</f>
        <v>0</v>
      </c>
      <c r="F54" s="149">
        <f>'SPONSOR COSTS'!F66</f>
        <v>0</v>
      </c>
      <c r="G54" s="150">
        <f>'SPONSOR COSTS'!G66</f>
        <v>0</v>
      </c>
      <c r="H54" s="150">
        <f>'SPONSOR COSTS'!H66</f>
        <v>0</v>
      </c>
      <c r="I54" s="262">
        <f>'SPONSOR COSTS'!I66</f>
        <v>0</v>
      </c>
      <c r="J54" s="216"/>
      <c r="K54" s="225">
        <f>'SPONSOR COSTS'!K66</f>
        <v>0</v>
      </c>
      <c r="L54" s="216">
        <f>'SPONSOR COSTS'!L66</f>
        <v>0</v>
      </c>
      <c r="M54" s="216">
        <f>'SPONSOR COSTS'!M66</f>
        <v>0</v>
      </c>
      <c r="N54" s="241">
        <f>'SPONSOR COSTS'!N66</f>
        <v>0</v>
      </c>
      <c r="O54" s="241">
        <f>'SPONSOR COSTS'!O66</f>
        <v>0</v>
      </c>
      <c r="P54" s="262">
        <f>'SPONSOR COSTS'!P66</f>
        <v>0</v>
      </c>
      <c r="Q54" s="216"/>
      <c r="R54" s="216">
        <f>'SPONSOR COSTS'!R66</f>
        <v>0</v>
      </c>
      <c r="S54" s="216">
        <f>'SPONSOR COSTS'!S66</f>
        <v>0</v>
      </c>
      <c r="T54" s="216">
        <f>'SPONSOR COSTS'!T66</f>
        <v>0</v>
      </c>
      <c r="U54" s="241">
        <f>'SPONSOR COSTS'!U66</f>
        <v>0</v>
      </c>
      <c r="V54" s="241">
        <f>'SPONSOR COSTS'!V66</f>
        <v>0</v>
      </c>
      <c r="W54" s="262">
        <f>'SPONSOR COSTS'!W66</f>
        <v>0</v>
      </c>
      <c r="X54" s="228">
        <f>'SPONSOR COSTS'!X66</f>
        <v>0</v>
      </c>
      <c r="Y54" s="216">
        <f>'SPONSOR COSTS'!Y66</f>
        <v>0</v>
      </c>
      <c r="Z54" s="216">
        <f>'SPONSOR COSTS'!Z66</f>
        <v>0</v>
      </c>
      <c r="AA54" s="216">
        <f>'SPONSOR COSTS'!AA66</f>
        <v>0</v>
      </c>
      <c r="AB54" s="241">
        <f>'SPONSOR COSTS'!AB66</f>
        <v>0</v>
      </c>
      <c r="AC54" s="241"/>
      <c r="AD54" s="262">
        <f>'SPONSOR COSTS'!AD66</f>
        <v>0</v>
      </c>
      <c r="AE54" s="216"/>
      <c r="AF54" s="216">
        <f>'SPONSOR COSTS'!AF66</f>
        <v>0</v>
      </c>
      <c r="AG54" s="216">
        <f>'SPONSOR COSTS'!AG66</f>
        <v>0</v>
      </c>
      <c r="AH54" s="216">
        <f>'SPONSOR COSTS'!AH66</f>
        <v>0</v>
      </c>
      <c r="AI54" s="241">
        <f>'SPONSOR COSTS'!AI66</f>
        <v>0</v>
      </c>
      <c r="AJ54" s="241">
        <f>'SPONSOR COSTS'!AJ66</f>
        <v>0</v>
      </c>
      <c r="AK54" s="262">
        <f>'SPONSOR COSTS'!AK66</f>
        <v>0</v>
      </c>
      <c r="AL54" s="216"/>
      <c r="AM54" s="39">
        <f>'SPONSOR COSTS'!AM66</f>
        <v>0</v>
      </c>
    </row>
    <row r="55" spans="1:39" x14ac:dyDescent="0.25">
      <c r="A55" s="256"/>
      <c r="B55" s="393"/>
      <c r="C55" s="192" t="str">
        <f>'SPONSOR COSTS'!C67</f>
        <v xml:space="preserve">        --Stipends Non-NCSU (56966)</v>
      </c>
      <c r="D55" s="149">
        <f>'SPONSOR COSTS'!D67</f>
        <v>0</v>
      </c>
      <c r="E55" s="149">
        <f>'SPONSOR COSTS'!E67</f>
        <v>0</v>
      </c>
      <c r="F55" s="149">
        <f>'SPONSOR COSTS'!F67</f>
        <v>0</v>
      </c>
      <c r="G55" s="150">
        <f>'SPONSOR COSTS'!G67</f>
        <v>0</v>
      </c>
      <c r="H55" s="150">
        <f>'SPONSOR COSTS'!H67</f>
        <v>0</v>
      </c>
      <c r="I55" s="262">
        <f>'SPONSOR COSTS'!I67</f>
        <v>0</v>
      </c>
      <c r="J55" s="216"/>
      <c r="K55" s="225">
        <f>'SPONSOR COSTS'!K67</f>
        <v>0</v>
      </c>
      <c r="L55" s="216">
        <f>'SPONSOR COSTS'!L67</f>
        <v>0</v>
      </c>
      <c r="M55" s="216">
        <f>'SPONSOR COSTS'!M67</f>
        <v>0</v>
      </c>
      <c r="N55" s="241">
        <f>'SPONSOR COSTS'!N67</f>
        <v>0</v>
      </c>
      <c r="O55" s="241">
        <f>'SPONSOR COSTS'!O67</f>
        <v>0</v>
      </c>
      <c r="P55" s="262">
        <f>'SPONSOR COSTS'!P67</f>
        <v>0</v>
      </c>
      <c r="Q55" s="216"/>
      <c r="R55" s="216">
        <f>'SPONSOR COSTS'!R67</f>
        <v>0</v>
      </c>
      <c r="S55" s="216">
        <f>'SPONSOR COSTS'!S67</f>
        <v>0</v>
      </c>
      <c r="T55" s="216">
        <f>'SPONSOR COSTS'!T67</f>
        <v>0</v>
      </c>
      <c r="U55" s="241">
        <f>'SPONSOR COSTS'!U67</f>
        <v>0</v>
      </c>
      <c r="V55" s="241">
        <f>'SPONSOR COSTS'!V67</f>
        <v>0</v>
      </c>
      <c r="W55" s="262">
        <f>'SPONSOR COSTS'!W67</f>
        <v>0</v>
      </c>
      <c r="X55" s="228">
        <f>'SPONSOR COSTS'!X67</f>
        <v>0</v>
      </c>
      <c r="Y55" s="216">
        <f>'SPONSOR COSTS'!Y67</f>
        <v>0</v>
      </c>
      <c r="Z55" s="216">
        <f>'SPONSOR COSTS'!Z67</f>
        <v>0</v>
      </c>
      <c r="AA55" s="216">
        <f>'SPONSOR COSTS'!AA67</f>
        <v>0</v>
      </c>
      <c r="AB55" s="241">
        <f>'SPONSOR COSTS'!AB67</f>
        <v>0</v>
      </c>
      <c r="AC55" s="241"/>
      <c r="AD55" s="262">
        <f>'SPONSOR COSTS'!AD67</f>
        <v>0</v>
      </c>
      <c r="AE55" s="216"/>
      <c r="AF55" s="216">
        <f>'SPONSOR COSTS'!AF67</f>
        <v>0</v>
      </c>
      <c r="AG55" s="216">
        <f>'SPONSOR COSTS'!AG67</f>
        <v>0</v>
      </c>
      <c r="AH55" s="216">
        <f>'SPONSOR COSTS'!AH67</f>
        <v>0</v>
      </c>
      <c r="AI55" s="241">
        <f>'SPONSOR COSTS'!AI67</f>
        <v>0</v>
      </c>
      <c r="AJ55" s="241">
        <f>'SPONSOR COSTS'!AJ67</f>
        <v>0</v>
      </c>
      <c r="AK55" s="262">
        <f>'SPONSOR COSTS'!AK67</f>
        <v>0</v>
      </c>
      <c r="AL55" s="216"/>
      <c r="AM55" s="39">
        <f>'SPONSOR COSTS'!AM67</f>
        <v>0</v>
      </c>
    </row>
    <row r="56" spans="1:39" x14ac:dyDescent="0.25">
      <c r="A56" s="256"/>
      <c r="B56" s="393"/>
      <c r="C56" s="192" t="str">
        <f>'SPONSOR COSTS'!C68</f>
        <v xml:space="preserve">        --Tuition/Hlth Insur. (56962)</v>
      </c>
      <c r="D56" s="149">
        <f>'SPONSOR COSTS'!D68</f>
        <v>0</v>
      </c>
      <c r="E56" s="149">
        <f>'SPONSOR COSTS'!E68</f>
        <v>0</v>
      </c>
      <c r="F56" s="149">
        <f>'SPONSOR COSTS'!F68</f>
        <v>0</v>
      </c>
      <c r="G56" s="150">
        <f>'SPONSOR COSTS'!G68</f>
        <v>0</v>
      </c>
      <c r="H56" s="150">
        <f>'SPONSOR COSTS'!H68</f>
        <v>0</v>
      </c>
      <c r="I56" s="262">
        <f>'SPONSOR COSTS'!I68</f>
        <v>0</v>
      </c>
      <c r="J56" s="216"/>
      <c r="K56" s="225">
        <f>'SPONSOR COSTS'!K68</f>
        <v>0</v>
      </c>
      <c r="L56" s="216">
        <f>'SPONSOR COSTS'!L68</f>
        <v>0</v>
      </c>
      <c r="M56" s="216">
        <f>'SPONSOR COSTS'!M68</f>
        <v>0</v>
      </c>
      <c r="N56" s="241">
        <f>'SPONSOR COSTS'!N68</f>
        <v>0</v>
      </c>
      <c r="O56" s="241">
        <f>'SPONSOR COSTS'!O68</f>
        <v>0</v>
      </c>
      <c r="P56" s="262">
        <f>'SPONSOR COSTS'!P68</f>
        <v>0</v>
      </c>
      <c r="Q56" s="216"/>
      <c r="R56" s="216">
        <f>'SPONSOR COSTS'!R68</f>
        <v>0</v>
      </c>
      <c r="S56" s="216">
        <f>'SPONSOR COSTS'!S68</f>
        <v>0</v>
      </c>
      <c r="T56" s="216">
        <f>'SPONSOR COSTS'!T68</f>
        <v>0</v>
      </c>
      <c r="U56" s="241">
        <f>'SPONSOR COSTS'!U68</f>
        <v>0</v>
      </c>
      <c r="V56" s="241">
        <f>'SPONSOR COSTS'!V68</f>
        <v>0</v>
      </c>
      <c r="W56" s="262">
        <f>'SPONSOR COSTS'!W68</f>
        <v>0</v>
      </c>
      <c r="X56" s="228">
        <f>'SPONSOR COSTS'!X68</f>
        <v>0</v>
      </c>
      <c r="Y56" s="216">
        <f>'SPONSOR COSTS'!Y68</f>
        <v>0</v>
      </c>
      <c r="Z56" s="216">
        <f>'SPONSOR COSTS'!Z68</f>
        <v>0</v>
      </c>
      <c r="AA56" s="216">
        <f>'SPONSOR COSTS'!AA68</f>
        <v>0</v>
      </c>
      <c r="AB56" s="241">
        <f>'SPONSOR COSTS'!AB68</f>
        <v>0</v>
      </c>
      <c r="AC56" s="241"/>
      <c r="AD56" s="262">
        <f>'SPONSOR COSTS'!AD68</f>
        <v>0</v>
      </c>
      <c r="AE56" s="216"/>
      <c r="AF56" s="216">
        <f>'SPONSOR COSTS'!AF68</f>
        <v>0</v>
      </c>
      <c r="AG56" s="216">
        <f>'SPONSOR COSTS'!AG68</f>
        <v>0</v>
      </c>
      <c r="AH56" s="216">
        <f>'SPONSOR COSTS'!AH68</f>
        <v>0</v>
      </c>
      <c r="AI56" s="241">
        <f>'SPONSOR COSTS'!AI68</f>
        <v>0</v>
      </c>
      <c r="AJ56" s="241">
        <f>'SPONSOR COSTS'!AJ68</f>
        <v>0</v>
      </c>
      <c r="AK56" s="262">
        <f>'SPONSOR COSTS'!AK68</f>
        <v>0</v>
      </c>
      <c r="AL56" s="216"/>
      <c r="AM56" s="39">
        <f>'SPONSOR COSTS'!AM68</f>
        <v>0</v>
      </c>
    </row>
    <row r="57" spans="1:39" x14ac:dyDescent="0.25">
      <c r="A57" s="256"/>
      <c r="B57" s="393"/>
      <c r="C57" s="192" t="str">
        <f>'SPONSOR COSTS'!C69</f>
        <v xml:space="preserve">        --Other - (56967/56966)</v>
      </c>
      <c r="D57" s="149">
        <f>'SPONSOR COSTS'!D69</f>
        <v>0</v>
      </c>
      <c r="E57" s="149">
        <f>'SPONSOR COSTS'!E69</f>
        <v>0</v>
      </c>
      <c r="F57" s="149">
        <f>'SPONSOR COSTS'!F69</f>
        <v>0</v>
      </c>
      <c r="G57" s="150">
        <f>'SPONSOR COSTS'!G69</f>
        <v>0</v>
      </c>
      <c r="H57" s="150">
        <f>'SPONSOR COSTS'!H69</f>
        <v>0</v>
      </c>
      <c r="I57" s="262">
        <f>'SPONSOR COSTS'!I69</f>
        <v>0</v>
      </c>
      <c r="J57" s="216"/>
      <c r="K57" s="225">
        <f>'SPONSOR COSTS'!K69</f>
        <v>0</v>
      </c>
      <c r="L57" s="216">
        <f>'SPONSOR COSTS'!L69</f>
        <v>0</v>
      </c>
      <c r="M57" s="216">
        <f>'SPONSOR COSTS'!M69</f>
        <v>0</v>
      </c>
      <c r="N57" s="241">
        <f>'SPONSOR COSTS'!N69</f>
        <v>0</v>
      </c>
      <c r="O57" s="241">
        <f>'SPONSOR COSTS'!O69</f>
        <v>0</v>
      </c>
      <c r="P57" s="262">
        <f>'SPONSOR COSTS'!P69</f>
        <v>0</v>
      </c>
      <c r="Q57" s="216"/>
      <c r="R57" s="216">
        <f>'SPONSOR COSTS'!R69</f>
        <v>0</v>
      </c>
      <c r="S57" s="216">
        <f>'SPONSOR COSTS'!S69</f>
        <v>0</v>
      </c>
      <c r="T57" s="216">
        <f>'SPONSOR COSTS'!T69</f>
        <v>0</v>
      </c>
      <c r="U57" s="241">
        <f>'SPONSOR COSTS'!U69</f>
        <v>0</v>
      </c>
      <c r="V57" s="241">
        <f>'SPONSOR COSTS'!V69</f>
        <v>0</v>
      </c>
      <c r="W57" s="262">
        <f>'SPONSOR COSTS'!W69</f>
        <v>0</v>
      </c>
      <c r="X57" s="228">
        <f>'SPONSOR COSTS'!X69</f>
        <v>0</v>
      </c>
      <c r="Y57" s="216">
        <f>'SPONSOR COSTS'!Y69</f>
        <v>0</v>
      </c>
      <c r="Z57" s="216">
        <f>'SPONSOR COSTS'!Z69</f>
        <v>0</v>
      </c>
      <c r="AA57" s="216">
        <f>'SPONSOR COSTS'!AA69</f>
        <v>0</v>
      </c>
      <c r="AB57" s="241">
        <f>'SPONSOR COSTS'!AB69</f>
        <v>0</v>
      </c>
      <c r="AC57" s="241"/>
      <c r="AD57" s="262">
        <f>'SPONSOR COSTS'!AD69</f>
        <v>0</v>
      </c>
      <c r="AE57" s="216"/>
      <c r="AF57" s="216">
        <f>'SPONSOR COSTS'!AF69</f>
        <v>0</v>
      </c>
      <c r="AG57" s="216">
        <f>'SPONSOR COSTS'!AG69</f>
        <v>0</v>
      </c>
      <c r="AH57" s="216">
        <f>'SPONSOR COSTS'!AH69</f>
        <v>0</v>
      </c>
      <c r="AI57" s="241">
        <f>'SPONSOR COSTS'!AI69</f>
        <v>0</v>
      </c>
      <c r="AJ57" s="241">
        <f>'SPONSOR COSTS'!AJ69</f>
        <v>0</v>
      </c>
      <c r="AK57" s="262">
        <f>'SPONSOR COSTS'!AK69</f>
        <v>0</v>
      </c>
      <c r="AL57" s="216"/>
      <c r="AM57" s="39">
        <f>'SPONSOR COSTS'!AM69</f>
        <v>0</v>
      </c>
    </row>
    <row r="58" spans="1:39" x14ac:dyDescent="0.25">
      <c r="A58" s="256">
        <f>'SPONSOR COSTS'!A70</f>
        <v>0</v>
      </c>
      <c r="B58" s="546" t="s">
        <v>151</v>
      </c>
      <c r="C58" s="547"/>
      <c r="D58" s="149">
        <f>'SPONSOR COSTS'!D70</f>
        <v>0</v>
      </c>
      <c r="E58" s="149">
        <f>'SPONSOR COSTS'!E70</f>
        <v>0</v>
      </c>
      <c r="F58" s="149">
        <f>'SPONSOR COSTS'!F70</f>
        <v>0</v>
      </c>
      <c r="G58" s="150">
        <f>'SPONSOR COSTS'!G70</f>
        <v>0</v>
      </c>
      <c r="H58" s="150">
        <f>'SPONSOR COSTS'!H70</f>
        <v>0</v>
      </c>
      <c r="I58" s="242">
        <f>'SPONSOR COSTS'!I70</f>
        <v>0</v>
      </c>
      <c r="J58" s="216"/>
      <c r="K58" s="225">
        <f>'SPONSOR COSTS'!K70</f>
        <v>0</v>
      </c>
      <c r="L58" s="216">
        <f>'SPONSOR COSTS'!L70</f>
        <v>0</v>
      </c>
      <c r="M58" s="216">
        <f>'SPONSOR COSTS'!M70</f>
        <v>0</v>
      </c>
      <c r="N58" s="241">
        <f>'SPONSOR COSTS'!N70</f>
        <v>0</v>
      </c>
      <c r="O58" s="241">
        <f>'SPONSOR COSTS'!O70</f>
        <v>0</v>
      </c>
      <c r="P58" s="242">
        <f>'SPONSOR COSTS'!P70</f>
        <v>0</v>
      </c>
      <c r="Q58" s="216"/>
      <c r="R58" s="216">
        <f>'SPONSOR COSTS'!R70</f>
        <v>0</v>
      </c>
      <c r="S58" s="216">
        <f>'SPONSOR COSTS'!S70</f>
        <v>0</v>
      </c>
      <c r="T58" s="216">
        <f>'SPONSOR COSTS'!T70</f>
        <v>0</v>
      </c>
      <c r="U58" s="241">
        <f>'SPONSOR COSTS'!U70</f>
        <v>0</v>
      </c>
      <c r="V58" s="241">
        <f>'SPONSOR COSTS'!V70</f>
        <v>0</v>
      </c>
      <c r="W58" s="242">
        <f>'SPONSOR COSTS'!W70</f>
        <v>0</v>
      </c>
      <c r="X58" s="228">
        <f>'SPONSOR COSTS'!X70</f>
        <v>0</v>
      </c>
      <c r="Y58" s="216">
        <f>'SPONSOR COSTS'!Y70</f>
        <v>0</v>
      </c>
      <c r="Z58" s="216">
        <f>'SPONSOR COSTS'!Z70</f>
        <v>0</v>
      </c>
      <c r="AA58" s="216">
        <f>'SPONSOR COSTS'!AA70</f>
        <v>0</v>
      </c>
      <c r="AB58" s="241">
        <f>'SPONSOR COSTS'!AB70</f>
        <v>0</v>
      </c>
      <c r="AC58" s="241"/>
      <c r="AD58" s="242">
        <f>'SPONSOR COSTS'!AD70</f>
        <v>0</v>
      </c>
      <c r="AE58" s="216"/>
      <c r="AF58" s="216">
        <f>'SPONSOR COSTS'!AF70</f>
        <v>0</v>
      </c>
      <c r="AG58" s="216">
        <f>'SPONSOR COSTS'!AG70</f>
        <v>0</v>
      </c>
      <c r="AH58" s="216">
        <f>'SPONSOR COSTS'!AH70</f>
        <v>0</v>
      </c>
      <c r="AI58" s="241">
        <f>'SPONSOR COSTS'!AI70</f>
        <v>0</v>
      </c>
      <c r="AJ58" s="241">
        <f>'SPONSOR COSTS'!AJ70</f>
        <v>0</v>
      </c>
      <c r="AK58" s="242">
        <f>'SPONSOR COSTS'!AK70</f>
        <v>0</v>
      </c>
      <c r="AL58" s="216"/>
      <c r="AM58" s="39">
        <f>'SPONSOR COSTS'!AM70</f>
        <v>0</v>
      </c>
    </row>
    <row r="59" spans="1:39" x14ac:dyDescent="0.25">
      <c r="A59" s="256">
        <f>'SPONSOR COSTS'!A71</f>
        <v>0</v>
      </c>
      <c r="B59" s="393"/>
      <c r="C59" s="192" t="str">
        <f>'SPONSOR COSTS'!C71</f>
        <v>*Rental of Off-site Facilities</v>
      </c>
      <c r="D59" s="149">
        <f>'SPONSOR COSTS'!D71</f>
        <v>0</v>
      </c>
      <c r="E59" s="149">
        <f>'SPONSOR COSTS'!E71</f>
        <v>0</v>
      </c>
      <c r="F59" s="149">
        <f>'SPONSOR COSTS'!F71</f>
        <v>0</v>
      </c>
      <c r="G59" s="150">
        <f>'SPONSOR COSTS'!G71</f>
        <v>0</v>
      </c>
      <c r="H59" s="150">
        <f>'SPONSOR COSTS'!H71</f>
        <v>0</v>
      </c>
      <c r="I59" s="262">
        <f>'SPONSOR COSTS'!I71</f>
        <v>0</v>
      </c>
      <c r="J59" s="216"/>
      <c r="K59" s="225">
        <f>'SPONSOR COSTS'!K71</f>
        <v>0</v>
      </c>
      <c r="L59" s="216">
        <f>'SPONSOR COSTS'!L71</f>
        <v>0</v>
      </c>
      <c r="M59" s="216">
        <f>'SPONSOR COSTS'!M71</f>
        <v>0</v>
      </c>
      <c r="N59" s="241">
        <f>'SPONSOR COSTS'!N71</f>
        <v>0</v>
      </c>
      <c r="O59" s="241">
        <f>'SPONSOR COSTS'!O71</f>
        <v>0</v>
      </c>
      <c r="P59" s="262">
        <f>'SPONSOR COSTS'!P71</f>
        <v>0</v>
      </c>
      <c r="Q59" s="216"/>
      <c r="R59" s="216">
        <f>'SPONSOR COSTS'!R71</f>
        <v>0</v>
      </c>
      <c r="S59" s="216">
        <f>'SPONSOR COSTS'!S71</f>
        <v>0</v>
      </c>
      <c r="T59" s="216">
        <f>'SPONSOR COSTS'!T71</f>
        <v>0</v>
      </c>
      <c r="U59" s="241">
        <f>'SPONSOR COSTS'!U71</f>
        <v>0</v>
      </c>
      <c r="V59" s="241">
        <f>'SPONSOR COSTS'!V71</f>
        <v>0</v>
      </c>
      <c r="W59" s="262">
        <f>'SPONSOR COSTS'!W71</f>
        <v>0</v>
      </c>
      <c r="X59" s="228">
        <f>'SPONSOR COSTS'!X71</f>
        <v>0</v>
      </c>
      <c r="Y59" s="216">
        <f>'SPONSOR COSTS'!Y71</f>
        <v>0</v>
      </c>
      <c r="Z59" s="216">
        <f>'SPONSOR COSTS'!Z71</f>
        <v>0</v>
      </c>
      <c r="AA59" s="216">
        <f>'SPONSOR COSTS'!AA71</f>
        <v>0</v>
      </c>
      <c r="AB59" s="241">
        <f>'SPONSOR COSTS'!AB71</f>
        <v>0</v>
      </c>
      <c r="AC59" s="241"/>
      <c r="AD59" s="262">
        <f>'SPONSOR COSTS'!AD71</f>
        <v>0</v>
      </c>
      <c r="AE59" s="216"/>
      <c r="AF59" s="216">
        <f>'SPONSOR COSTS'!AF71</f>
        <v>0</v>
      </c>
      <c r="AG59" s="216">
        <f>'SPONSOR COSTS'!AG71</f>
        <v>0</v>
      </c>
      <c r="AH59" s="216">
        <f>'SPONSOR COSTS'!AH71</f>
        <v>0</v>
      </c>
      <c r="AI59" s="241">
        <f>'SPONSOR COSTS'!AI71</f>
        <v>0</v>
      </c>
      <c r="AJ59" s="241">
        <f>'SPONSOR COSTS'!AJ71</f>
        <v>0</v>
      </c>
      <c r="AK59" s="262">
        <f>'SPONSOR COSTS'!AK71</f>
        <v>0</v>
      </c>
      <c r="AL59" s="216"/>
      <c r="AM59" s="39">
        <f>'SPONSOR COSTS'!AM71</f>
        <v>0</v>
      </c>
    </row>
    <row r="60" spans="1:39" x14ac:dyDescent="0.25">
      <c r="A60" s="256">
        <f>'SPONSOR COSTS'!A72</f>
        <v>0</v>
      </c>
      <c r="B60" s="393"/>
      <c r="C60" s="192" t="str">
        <f>'SPONSOR COSTS'!C72</f>
        <v>Animal Care/Use</v>
      </c>
      <c r="D60" s="149">
        <f>'SPONSOR COSTS'!D72</f>
        <v>0</v>
      </c>
      <c r="E60" s="149">
        <f>'SPONSOR COSTS'!E72</f>
        <v>0</v>
      </c>
      <c r="F60" s="149">
        <f>'SPONSOR COSTS'!F72</f>
        <v>0</v>
      </c>
      <c r="G60" s="150">
        <f>'SPONSOR COSTS'!G72</f>
        <v>0</v>
      </c>
      <c r="H60" s="150">
        <f>'SPONSOR COSTS'!H72</f>
        <v>0</v>
      </c>
      <c r="I60" s="262">
        <f>'SPONSOR COSTS'!I72</f>
        <v>0</v>
      </c>
      <c r="J60" s="216"/>
      <c r="K60" s="225">
        <f>'SPONSOR COSTS'!K72</f>
        <v>0</v>
      </c>
      <c r="L60" s="216">
        <f>'SPONSOR COSTS'!L72</f>
        <v>0</v>
      </c>
      <c r="M60" s="216">
        <f>'SPONSOR COSTS'!M72</f>
        <v>0</v>
      </c>
      <c r="N60" s="241">
        <f>'SPONSOR COSTS'!N72</f>
        <v>0</v>
      </c>
      <c r="O60" s="241">
        <f>'SPONSOR COSTS'!O72</f>
        <v>0</v>
      </c>
      <c r="P60" s="262">
        <f>'SPONSOR COSTS'!P72</f>
        <v>0</v>
      </c>
      <c r="Q60" s="216"/>
      <c r="R60" s="216">
        <f>'SPONSOR COSTS'!R72</f>
        <v>0</v>
      </c>
      <c r="S60" s="216">
        <f>'SPONSOR COSTS'!S72</f>
        <v>0</v>
      </c>
      <c r="T60" s="216">
        <f>'SPONSOR COSTS'!T72</f>
        <v>0</v>
      </c>
      <c r="U60" s="241">
        <f>'SPONSOR COSTS'!U72</f>
        <v>0</v>
      </c>
      <c r="V60" s="241">
        <f>'SPONSOR COSTS'!V72</f>
        <v>0</v>
      </c>
      <c r="W60" s="262">
        <f>'SPONSOR COSTS'!W72</f>
        <v>0</v>
      </c>
      <c r="X60" s="228">
        <f>'SPONSOR COSTS'!X72</f>
        <v>0</v>
      </c>
      <c r="Y60" s="216">
        <f>'SPONSOR COSTS'!Y72</f>
        <v>0</v>
      </c>
      <c r="Z60" s="216">
        <f>'SPONSOR COSTS'!Z72</f>
        <v>0</v>
      </c>
      <c r="AA60" s="216">
        <f>'SPONSOR COSTS'!AA72</f>
        <v>0</v>
      </c>
      <c r="AB60" s="241">
        <f>'SPONSOR COSTS'!AB72</f>
        <v>0</v>
      </c>
      <c r="AC60" s="241"/>
      <c r="AD60" s="262">
        <f>'SPONSOR COSTS'!AD72</f>
        <v>0</v>
      </c>
      <c r="AE60" s="216"/>
      <c r="AF60" s="216">
        <f>'SPONSOR COSTS'!AF72</f>
        <v>0</v>
      </c>
      <c r="AG60" s="216">
        <f>'SPONSOR COSTS'!AG72</f>
        <v>0</v>
      </c>
      <c r="AH60" s="216">
        <f>'SPONSOR COSTS'!AH72</f>
        <v>0</v>
      </c>
      <c r="AI60" s="241">
        <f>'SPONSOR COSTS'!AI72</f>
        <v>0</v>
      </c>
      <c r="AJ60" s="241">
        <f>'SPONSOR COSTS'!AJ72</f>
        <v>0</v>
      </c>
      <c r="AK60" s="262">
        <f>'SPONSOR COSTS'!AK72</f>
        <v>0</v>
      </c>
      <c r="AL60" s="216"/>
      <c r="AM60" s="39">
        <f>'SPONSOR COSTS'!AM72</f>
        <v>0</v>
      </c>
    </row>
    <row r="61" spans="1:39" x14ac:dyDescent="0.25">
      <c r="A61" s="256">
        <f>'SPONSOR COSTS'!A73</f>
        <v>0</v>
      </c>
      <c r="B61" s="393"/>
      <c r="C61" s="192" t="str">
        <f>'SPONSOR COSTS'!C73</f>
        <v>Livestock Purchases</v>
      </c>
      <c r="D61" s="149">
        <f>'SPONSOR COSTS'!D73</f>
        <v>0</v>
      </c>
      <c r="E61" s="149">
        <f>'SPONSOR COSTS'!E73</f>
        <v>0</v>
      </c>
      <c r="F61" s="149">
        <f>'SPONSOR COSTS'!F73</f>
        <v>0</v>
      </c>
      <c r="G61" s="150">
        <f>'SPONSOR COSTS'!G73</f>
        <v>0</v>
      </c>
      <c r="H61" s="150">
        <f>'SPONSOR COSTS'!H73</f>
        <v>0</v>
      </c>
      <c r="I61" s="262">
        <f>'SPONSOR COSTS'!I73</f>
        <v>0</v>
      </c>
      <c r="J61" s="216"/>
      <c r="K61" s="225">
        <f>'SPONSOR COSTS'!K73</f>
        <v>0</v>
      </c>
      <c r="L61" s="216">
        <f>'SPONSOR COSTS'!L73</f>
        <v>0</v>
      </c>
      <c r="M61" s="216">
        <f>'SPONSOR COSTS'!M73</f>
        <v>0</v>
      </c>
      <c r="N61" s="241">
        <f>'SPONSOR COSTS'!N73</f>
        <v>0</v>
      </c>
      <c r="O61" s="241">
        <f>'SPONSOR COSTS'!O73</f>
        <v>0</v>
      </c>
      <c r="P61" s="262">
        <f>'SPONSOR COSTS'!P73</f>
        <v>0</v>
      </c>
      <c r="Q61" s="216"/>
      <c r="R61" s="216">
        <f>'SPONSOR COSTS'!R73</f>
        <v>0</v>
      </c>
      <c r="S61" s="216">
        <f>'SPONSOR COSTS'!S73</f>
        <v>0</v>
      </c>
      <c r="T61" s="216">
        <f>'SPONSOR COSTS'!T73</f>
        <v>0</v>
      </c>
      <c r="U61" s="241">
        <f>'SPONSOR COSTS'!U73</f>
        <v>0</v>
      </c>
      <c r="V61" s="241">
        <f>'SPONSOR COSTS'!V73</f>
        <v>0</v>
      </c>
      <c r="W61" s="262">
        <f>'SPONSOR COSTS'!W73</f>
        <v>0</v>
      </c>
      <c r="X61" s="228">
        <f>'SPONSOR COSTS'!X73</f>
        <v>0</v>
      </c>
      <c r="Y61" s="216">
        <f>'SPONSOR COSTS'!Y73</f>
        <v>0</v>
      </c>
      <c r="Z61" s="216">
        <f>'SPONSOR COSTS'!Z73</f>
        <v>0</v>
      </c>
      <c r="AA61" s="216">
        <f>'SPONSOR COSTS'!AA73</f>
        <v>0</v>
      </c>
      <c r="AB61" s="241">
        <f>'SPONSOR COSTS'!AB73</f>
        <v>0</v>
      </c>
      <c r="AC61" s="241"/>
      <c r="AD61" s="262">
        <f>'SPONSOR COSTS'!AD73</f>
        <v>0</v>
      </c>
      <c r="AE61" s="216"/>
      <c r="AF61" s="216">
        <f>'SPONSOR COSTS'!AF73</f>
        <v>0</v>
      </c>
      <c r="AG61" s="216">
        <f>'SPONSOR COSTS'!AG73</f>
        <v>0</v>
      </c>
      <c r="AH61" s="216">
        <f>'SPONSOR COSTS'!AH73</f>
        <v>0</v>
      </c>
      <c r="AI61" s="241">
        <f>'SPONSOR COSTS'!AI73</f>
        <v>0</v>
      </c>
      <c r="AJ61" s="241">
        <f>'SPONSOR COSTS'!AJ73</f>
        <v>0</v>
      </c>
      <c r="AK61" s="262">
        <f>'SPONSOR COSTS'!AK73</f>
        <v>0</v>
      </c>
      <c r="AL61" s="216"/>
      <c r="AM61" s="39">
        <f>'SPONSOR COSTS'!AM73</f>
        <v>0</v>
      </c>
    </row>
    <row r="62" spans="1:39" x14ac:dyDescent="0.25">
      <c r="A62" s="256"/>
      <c r="B62" s="393"/>
      <c r="C62" s="192" t="str">
        <f>'SPONSOR COSTS'!C74</f>
        <v>Lab Analysis - On Campus</v>
      </c>
      <c r="D62" s="149"/>
      <c r="E62" s="149"/>
      <c r="F62" s="149"/>
      <c r="G62" s="150"/>
      <c r="H62" s="150"/>
      <c r="I62" s="262">
        <f>'SPONSOR COSTS'!I74</f>
        <v>0</v>
      </c>
      <c r="J62" s="216"/>
      <c r="K62" s="225"/>
      <c r="L62" s="216"/>
      <c r="M62" s="216"/>
      <c r="N62" s="241"/>
      <c r="O62" s="241"/>
      <c r="P62" s="262">
        <f>'SPONSOR COSTS'!P74</f>
        <v>0</v>
      </c>
      <c r="Q62" s="216"/>
      <c r="R62" s="216"/>
      <c r="S62" s="216"/>
      <c r="T62" s="216"/>
      <c r="U62" s="241"/>
      <c r="V62" s="241"/>
      <c r="W62" s="262">
        <f>'SPONSOR COSTS'!W74</f>
        <v>0</v>
      </c>
      <c r="X62" s="228"/>
      <c r="Y62" s="216"/>
      <c r="Z62" s="216"/>
      <c r="AA62" s="216"/>
      <c r="AB62" s="241"/>
      <c r="AC62" s="241"/>
      <c r="AD62" s="262">
        <f>'SPONSOR COSTS'!AD74</f>
        <v>0</v>
      </c>
      <c r="AE62" s="216"/>
      <c r="AF62" s="216"/>
      <c r="AG62" s="216"/>
      <c r="AH62" s="216"/>
      <c r="AI62" s="241"/>
      <c r="AJ62" s="241"/>
      <c r="AK62" s="262">
        <f>'SPONSOR COSTS'!AK74</f>
        <v>0</v>
      </c>
      <c r="AL62" s="216"/>
      <c r="AM62" s="39">
        <f>'SPONSOR COSTS'!AM74</f>
        <v>0</v>
      </c>
    </row>
    <row r="63" spans="1:39" x14ac:dyDescent="0.25">
      <c r="A63" s="256">
        <f>'SPONSOR COSTS'!A74</f>
        <v>0</v>
      </c>
      <c r="B63" s="393"/>
      <c r="C63" s="192" t="str">
        <f>'SPONSOR COSTS'!C75</f>
        <v>Wire Fee (for international subs)</v>
      </c>
      <c r="D63" s="149">
        <f>'SPONSOR COSTS'!D74</f>
        <v>0</v>
      </c>
      <c r="E63" s="149">
        <f>'SPONSOR COSTS'!E74</f>
        <v>0</v>
      </c>
      <c r="F63" s="149">
        <f>'SPONSOR COSTS'!F74</f>
        <v>0</v>
      </c>
      <c r="G63" s="150">
        <f>'SPONSOR COSTS'!G74</f>
        <v>0</v>
      </c>
      <c r="H63" s="150">
        <f>'SPONSOR COSTS'!H74</f>
        <v>0</v>
      </c>
      <c r="I63" s="262">
        <f>'SPONSOR COSTS'!I75</f>
        <v>0</v>
      </c>
      <c r="J63" s="216"/>
      <c r="K63" s="225">
        <f>'SPONSOR COSTS'!K74</f>
        <v>0</v>
      </c>
      <c r="L63" s="216">
        <f>'SPONSOR COSTS'!L74</f>
        <v>0</v>
      </c>
      <c r="M63" s="216">
        <f>'SPONSOR COSTS'!M74</f>
        <v>0</v>
      </c>
      <c r="N63" s="241">
        <f>'SPONSOR COSTS'!N74</f>
        <v>0</v>
      </c>
      <c r="O63" s="241">
        <f>'SPONSOR COSTS'!O74</f>
        <v>0</v>
      </c>
      <c r="P63" s="262">
        <f>'SPONSOR COSTS'!P75</f>
        <v>0</v>
      </c>
      <c r="Q63" s="216"/>
      <c r="R63" s="216">
        <f>'SPONSOR COSTS'!R74</f>
        <v>0</v>
      </c>
      <c r="S63" s="216">
        <f>'SPONSOR COSTS'!S74</f>
        <v>0</v>
      </c>
      <c r="T63" s="216">
        <f>'SPONSOR COSTS'!T74</f>
        <v>0</v>
      </c>
      <c r="U63" s="241">
        <f>'SPONSOR COSTS'!U74</f>
        <v>0</v>
      </c>
      <c r="V63" s="241">
        <f>'SPONSOR COSTS'!V74</f>
        <v>0</v>
      </c>
      <c r="W63" s="262">
        <f>'SPONSOR COSTS'!W75</f>
        <v>0</v>
      </c>
      <c r="X63" s="228">
        <f>'SPONSOR COSTS'!X74</f>
        <v>0</v>
      </c>
      <c r="Y63" s="216">
        <f>'SPONSOR COSTS'!Y74</f>
        <v>0</v>
      </c>
      <c r="Z63" s="216">
        <f>'SPONSOR COSTS'!Z74</f>
        <v>0</v>
      </c>
      <c r="AA63" s="216">
        <f>'SPONSOR COSTS'!AA74</f>
        <v>0</v>
      </c>
      <c r="AB63" s="241">
        <f>'SPONSOR COSTS'!AB74</f>
        <v>0</v>
      </c>
      <c r="AC63" s="241"/>
      <c r="AD63" s="262">
        <f>'SPONSOR COSTS'!AD75</f>
        <v>0</v>
      </c>
      <c r="AE63" s="216"/>
      <c r="AF63" s="216">
        <f>'SPONSOR COSTS'!AF74</f>
        <v>0</v>
      </c>
      <c r="AG63" s="216">
        <f>'SPONSOR COSTS'!AG74</f>
        <v>0</v>
      </c>
      <c r="AH63" s="216">
        <f>'SPONSOR COSTS'!AH74</f>
        <v>0</v>
      </c>
      <c r="AI63" s="241">
        <f>'SPONSOR COSTS'!AI74</f>
        <v>0</v>
      </c>
      <c r="AJ63" s="241">
        <f>'SPONSOR COSTS'!AJ74</f>
        <v>0</v>
      </c>
      <c r="AK63" s="262">
        <f>'SPONSOR COSTS'!AK75</f>
        <v>0</v>
      </c>
      <c r="AL63" s="216"/>
      <c r="AM63" s="39">
        <f>'SPONSOR COSTS'!AM75</f>
        <v>0</v>
      </c>
    </row>
    <row r="64" spans="1:39" x14ac:dyDescent="0.25">
      <c r="A64" s="256">
        <f>'SPONSOR COSTS'!A76</f>
        <v>0</v>
      </c>
      <c r="B64" s="393"/>
      <c r="C64" s="192" t="str">
        <f>'SPONSOR COSTS'!C76</f>
        <v>Motor Pool</v>
      </c>
      <c r="D64" s="149">
        <f>'SPONSOR COSTS'!D76</f>
        <v>0</v>
      </c>
      <c r="E64" s="149">
        <f>'SPONSOR COSTS'!E76</f>
        <v>0</v>
      </c>
      <c r="F64" s="149">
        <f>'SPONSOR COSTS'!F76</f>
        <v>0</v>
      </c>
      <c r="G64" s="150">
        <f>'SPONSOR COSTS'!G76</f>
        <v>0</v>
      </c>
      <c r="H64" s="150">
        <f>'SPONSOR COSTS'!H76</f>
        <v>0</v>
      </c>
      <c r="I64" s="262">
        <f>'SPONSOR COSTS'!I76</f>
        <v>0</v>
      </c>
      <c r="J64" s="216"/>
      <c r="K64" s="225">
        <f>'SPONSOR COSTS'!K76</f>
        <v>0</v>
      </c>
      <c r="L64" s="216">
        <f>'SPONSOR COSTS'!L76</f>
        <v>0</v>
      </c>
      <c r="M64" s="216">
        <f>'SPONSOR COSTS'!M76</f>
        <v>0</v>
      </c>
      <c r="N64" s="241">
        <f>'SPONSOR COSTS'!N76</f>
        <v>0</v>
      </c>
      <c r="O64" s="241">
        <f>'SPONSOR COSTS'!O76</f>
        <v>0</v>
      </c>
      <c r="P64" s="262">
        <f>'SPONSOR COSTS'!P76</f>
        <v>0</v>
      </c>
      <c r="Q64" s="216"/>
      <c r="R64" s="216">
        <f>'SPONSOR COSTS'!R76</f>
        <v>0</v>
      </c>
      <c r="S64" s="216">
        <f>'SPONSOR COSTS'!S76</f>
        <v>0</v>
      </c>
      <c r="T64" s="216">
        <f>'SPONSOR COSTS'!T76</f>
        <v>0</v>
      </c>
      <c r="U64" s="241">
        <f>'SPONSOR COSTS'!U76</f>
        <v>0</v>
      </c>
      <c r="V64" s="241">
        <f>'SPONSOR COSTS'!V76</f>
        <v>0</v>
      </c>
      <c r="W64" s="262">
        <f>'SPONSOR COSTS'!W76</f>
        <v>0</v>
      </c>
      <c r="X64" s="228">
        <f>'SPONSOR COSTS'!X76</f>
        <v>0</v>
      </c>
      <c r="Y64" s="216">
        <f>'SPONSOR COSTS'!Y76</f>
        <v>0</v>
      </c>
      <c r="Z64" s="216">
        <f>'SPONSOR COSTS'!Z76</f>
        <v>0</v>
      </c>
      <c r="AA64" s="216">
        <f>'SPONSOR COSTS'!AA76</f>
        <v>0</v>
      </c>
      <c r="AB64" s="241">
        <f>'SPONSOR COSTS'!AB76</f>
        <v>0</v>
      </c>
      <c r="AC64" s="241"/>
      <c r="AD64" s="262">
        <f>'SPONSOR COSTS'!AD76</f>
        <v>0</v>
      </c>
      <c r="AE64" s="216"/>
      <c r="AF64" s="216">
        <f>'SPONSOR COSTS'!AF76</f>
        <v>0</v>
      </c>
      <c r="AG64" s="216">
        <f>'SPONSOR COSTS'!AG76</f>
        <v>0</v>
      </c>
      <c r="AH64" s="216">
        <f>'SPONSOR COSTS'!AH76</f>
        <v>0</v>
      </c>
      <c r="AI64" s="241">
        <f>'SPONSOR COSTS'!AI76</f>
        <v>0</v>
      </c>
      <c r="AJ64" s="241">
        <f>'SPONSOR COSTS'!AJ76</f>
        <v>0</v>
      </c>
      <c r="AK64" s="262">
        <f>'SPONSOR COSTS'!AK76</f>
        <v>0</v>
      </c>
      <c r="AL64" s="216"/>
      <c r="AM64" s="39">
        <f>'SPONSOR COSTS'!AM76</f>
        <v>0</v>
      </c>
    </row>
    <row r="65" spans="1:39" x14ac:dyDescent="0.25">
      <c r="A65" s="256">
        <f>'SPONSOR COSTS'!A83</f>
        <v>0</v>
      </c>
      <c r="B65" s="546" t="s">
        <v>153</v>
      </c>
      <c r="C65" s="547"/>
      <c r="D65" s="149">
        <f>'SPONSOR COSTS'!D83</f>
        <v>0</v>
      </c>
      <c r="E65" s="149">
        <f>'SPONSOR COSTS'!E83</f>
        <v>0</v>
      </c>
      <c r="F65" s="149">
        <f>'SPONSOR COSTS'!F83</f>
        <v>0</v>
      </c>
      <c r="G65" s="150">
        <f>'SPONSOR COSTS'!G83</f>
        <v>0</v>
      </c>
      <c r="H65" s="150">
        <f>'SPONSOR COSTS'!H83</f>
        <v>0</v>
      </c>
      <c r="I65" s="263">
        <f>'SPONSOR COSTS'!I83</f>
        <v>0</v>
      </c>
      <c r="J65" s="216"/>
      <c r="K65" s="225">
        <f>'SPONSOR COSTS'!K83</f>
        <v>0</v>
      </c>
      <c r="L65" s="216">
        <f>'SPONSOR COSTS'!L83</f>
        <v>0</v>
      </c>
      <c r="M65" s="216">
        <f>'SPONSOR COSTS'!M83</f>
        <v>0</v>
      </c>
      <c r="N65" s="241">
        <f>'SPONSOR COSTS'!N83</f>
        <v>0</v>
      </c>
      <c r="O65" s="241">
        <f>'SPONSOR COSTS'!O83</f>
        <v>0</v>
      </c>
      <c r="P65" s="263">
        <f>'SPONSOR COSTS'!P83</f>
        <v>0</v>
      </c>
      <c r="Q65" s="216"/>
      <c r="R65" s="216">
        <f>'SPONSOR COSTS'!R83</f>
        <v>0</v>
      </c>
      <c r="S65" s="216">
        <f>'SPONSOR COSTS'!S83</f>
        <v>0</v>
      </c>
      <c r="T65" s="216">
        <f>'SPONSOR COSTS'!T83</f>
        <v>0</v>
      </c>
      <c r="U65" s="241">
        <f>'SPONSOR COSTS'!U83</f>
        <v>0</v>
      </c>
      <c r="V65" s="241">
        <f>'SPONSOR COSTS'!V83</f>
        <v>0</v>
      </c>
      <c r="W65" s="263">
        <f>'SPONSOR COSTS'!W83</f>
        <v>0</v>
      </c>
      <c r="X65" s="228">
        <f>'SPONSOR COSTS'!X83</f>
        <v>0</v>
      </c>
      <c r="Y65" s="216">
        <f>'SPONSOR COSTS'!Y83</f>
        <v>0</v>
      </c>
      <c r="Z65" s="216">
        <f>'SPONSOR COSTS'!Z83</f>
        <v>0</v>
      </c>
      <c r="AA65" s="216">
        <f>'SPONSOR COSTS'!AA83</f>
        <v>0</v>
      </c>
      <c r="AB65" s="241">
        <f>'SPONSOR COSTS'!AB83</f>
        <v>0</v>
      </c>
      <c r="AC65" s="241"/>
      <c r="AD65" s="263">
        <f>'SPONSOR COSTS'!AD83</f>
        <v>0</v>
      </c>
      <c r="AE65" s="216"/>
      <c r="AF65" s="216">
        <f>'SPONSOR COSTS'!AF83</f>
        <v>0</v>
      </c>
      <c r="AG65" s="216">
        <f>'SPONSOR COSTS'!AG83</f>
        <v>0</v>
      </c>
      <c r="AH65" s="216">
        <f>'SPONSOR COSTS'!AH83</f>
        <v>0</v>
      </c>
      <c r="AI65" s="241">
        <f>'SPONSOR COSTS'!AI83</f>
        <v>0</v>
      </c>
      <c r="AJ65" s="241">
        <f>'SPONSOR COSTS'!AJ83</f>
        <v>0</v>
      </c>
      <c r="AK65" s="263">
        <f>'SPONSOR COSTS'!AK83</f>
        <v>0</v>
      </c>
      <c r="AL65" s="216"/>
      <c r="AM65" s="39">
        <f>'SPONSOR COSTS'!AM83</f>
        <v>0</v>
      </c>
    </row>
    <row r="66" spans="1:39" x14ac:dyDescent="0.25">
      <c r="A66" s="256">
        <f>'SPONSOR COSTS'!A84</f>
        <v>0</v>
      </c>
      <c r="B66" s="546" t="s">
        <v>154</v>
      </c>
      <c r="C66" s="547"/>
      <c r="D66" s="149">
        <f>'SPONSOR COSTS'!D84</f>
        <v>0</v>
      </c>
      <c r="E66" s="149">
        <f>'SPONSOR COSTS'!E84</f>
        <v>0</v>
      </c>
      <c r="F66" s="149">
        <f>'SPONSOR COSTS'!F84</f>
        <v>0</v>
      </c>
      <c r="G66" s="150">
        <f>'SPONSOR COSTS'!G84</f>
        <v>0</v>
      </c>
      <c r="H66" s="150">
        <f>'SPONSOR COSTS'!H84</f>
        <v>0</v>
      </c>
      <c r="I66" s="262">
        <f>'SPONSOR COSTS'!I84</f>
        <v>0</v>
      </c>
      <c r="J66" s="216"/>
      <c r="K66" s="544" t="s">
        <v>59</v>
      </c>
      <c r="L66" s="545"/>
      <c r="M66" s="545"/>
      <c r="N66" s="264">
        <f>'SPONSOR COSTS'!N84</f>
        <v>0.1</v>
      </c>
      <c r="O66" s="243">
        <f>'SPONSOR COSTS'!O84</f>
        <v>1.1000000000000001</v>
      </c>
      <c r="P66" s="262">
        <f>'SPONSOR COSTS'!P84</f>
        <v>0</v>
      </c>
      <c r="Q66" s="216"/>
      <c r="R66" s="216">
        <f>'SPONSOR COSTS'!R84</f>
        <v>0</v>
      </c>
      <c r="S66" s="216">
        <f>'SPONSOR COSTS'!S84</f>
        <v>0</v>
      </c>
      <c r="T66" s="216">
        <f>'SPONSOR COSTS'!T84</f>
        <v>0</v>
      </c>
      <c r="U66" s="241">
        <f>'SPONSOR COSTS'!U84</f>
        <v>0</v>
      </c>
      <c r="V66" s="243">
        <f>'SPONSOR COSTS'!V84</f>
        <v>0.1</v>
      </c>
      <c r="W66" s="262">
        <f>'SPONSOR COSTS'!W84</f>
        <v>0</v>
      </c>
      <c r="X66" s="228">
        <f>'SPONSOR COSTS'!X84</f>
        <v>0</v>
      </c>
      <c r="Y66" s="216">
        <f>'SPONSOR COSTS'!Y84</f>
        <v>0</v>
      </c>
      <c r="Z66" s="216">
        <f>'SPONSOR COSTS'!Z84</f>
        <v>0</v>
      </c>
      <c r="AA66" s="216">
        <f>'SPONSOR COSTS'!AA84</f>
        <v>0</v>
      </c>
      <c r="AB66" s="241">
        <f>'SPONSOR COSTS'!AB84</f>
        <v>0</v>
      </c>
      <c r="AC66" s="241"/>
      <c r="AD66" s="262">
        <f>'SPONSOR COSTS'!AD84</f>
        <v>0</v>
      </c>
      <c r="AE66" s="216"/>
      <c r="AF66" s="216">
        <f>'SPONSOR COSTS'!AF84</f>
        <v>0</v>
      </c>
      <c r="AG66" s="216">
        <f>'SPONSOR COSTS'!AG84</f>
        <v>0</v>
      </c>
      <c r="AH66" s="216">
        <f>'SPONSOR COSTS'!AH84</f>
        <v>0</v>
      </c>
      <c r="AI66" s="241">
        <f>'SPONSOR COSTS'!AI84</f>
        <v>0</v>
      </c>
      <c r="AJ66" s="241">
        <f>'SPONSOR COSTS'!AJ84</f>
        <v>0</v>
      </c>
      <c r="AK66" s="262">
        <f>'SPONSOR COSTS'!AK84</f>
        <v>0</v>
      </c>
      <c r="AL66" s="216"/>
      <c r="AM66" s="39">
        <f>'SPONSOR COSTS'!AM84</f>
        <v>0</v>
      </c>
    </row>
    <row r="67" spans="1:39" x14ac:dyDescent="0.25">
      <c r="A67" s="256">
        <f>'SPONSOR COSTS'!A85</f>
        <v>0</v>
      </c>
      <c r="B67" s="546" t="s">
        <v>155</v>
      </c>
      <c r="C67" s="547"/>
      <c r="D67" s="149">
        <f>'SPONSOR COSTS'!D85</f>
        <v>0</v>
      </c>
      <c r="E67" s="149">
        <f>'SPONSOR COSTS'!E85</f>
        <v>0</v>
      </c>
      <c r="F67" s="149">
        <f>'SPONSOR COSTS'!F85</f>
        <v>0</v>
      </c>
      <c r="G67" s="150">
        <f>'SPONSOR COSTS'!G85</f>
        <v>0</v>
      </c>
      <c r="H67" s="150">
        <f>'SPONSOR COSTS'!H85</f>
        <v>0</v>
      </c>
      <c r="I67" s="242">
        <f>'SPONSOR COSTS'!I85</f>
        <v>0</v>
      </c>
      <c r="J67" s="216"/>
      <c r="K67" s="225">
        <f>'SPONSOR COSTS'!K85</f>
        <v>0</v>
      </c>
      <c r="L67" s="216">
        <f>'SPONSOR COSTS'!L85</f>
        <v>0</v>
      </c>
      <c r="M67" s="216">
        <f>'SPONSOR COSTS'!M85</f>
        <v>0</v>
      </c>
      <c r="N67" s="241">
        <f>'SPONSOR COSTS'!N85</f>
        <v>0</v>
      </c>
      <c r="O67" s="241">
        <f>'SPONSOR COSTS'!O85</f>
        <v>0</v>
      </c>
      <c r="P67" s="242">
        <f>'SPONSOR COSTS'!P85</f>
        <v>0</v>
      </c>
      <c r="Q67" s="216"/>
      <c r="R67" s="216">
        <f>'SPONSOR COSTS'!R85</f>
        <v>0</v>
      </c>
      <c r="S67" s="216">
        <f>'SPONSOR COSTS'!S85</f>
        <v>0</v>
      </c>
      <c r="T67" s="216">
        <f>'SPONSOR COSTS'!T85</f>
        <v>0</v>
      </c>
      <c r="U67" s="241">
        <f>'SPONSOR COSTS'!U85</f>
        <v>0</v>
      </c>
      <c r="V67" s="241">
        <f>'SPONSOR COSTS'!V85</f>
        <v>0</v>
      </c>
      <c r="W67" s="242">
        <f>'SPONSOR COSTS'!W85</f>
        <v>0</v>
      </c>
      <c r="X67" s="228">
        <f>'SPONSOR COSTS'!X85</f>
        <v>0</v>
      </c>
      <c r="Y67" s="216">
        <f>'SPONSOR COSTS'!Y85</f>
        <v>0</v>
      </c>
      <c r="Z67" s="216">
        <f>'SPONSOR COSTS'!Z85</f>
        <v>0</v>
      </c>
      <c r="AA67" s="216">
        <f>'SPONSOR COSTS'!AA85</f>
        <v>0</v>
      </c>
      <c r="AB67" s="241">
        <f>'SPONSOR COSTS'!AB85</f>
        <v>0</v>
      </c>
      <c r="AC67" s="241"/>
      <c r="AD67" s="242">
        <f>'SPONSOR COSTS'!AD85</f>
        <v>0</v>
      </c>
      <c r="AE67" s="216"/>
      <c r="AF67" s="216">
        <f>'SPONSOR COSTS'!AF85</f>
        <v>0</v>
      </c>
      <c r="AG67" s="216">
        <f>'SPONSOR COSTS'!AG85</f>
        <v>0</v>
      </c>
      <c r="AH67" s="216">
        <f>'SPONSOR COSTS'!AH85</f>
        <v>0</v>
      </c>
      <c r="AI67" s="241">
        <f>'SPONSOR COSTS'!AI85</f>
        <v>0</v>
      </c>
      <c r="AJ67" s="244">
        <f>'SPONSOR COSTS'!AJ85</f>
        <v>0</v>
      </c>
      <c r="AK67" s="242">
        <f>'SPONSOR COSTS'!AK85</f>
        <v>0</v>
      </c>
      <c r="AL67" s="216"/>
      <c r="AM67" s="39">
        <f>'SPONSOR COSTS'!AM85</f>
        <v>0</v>
      </c>
    </row>
    <row r="68" spans="1:39" x14ac:dyDescent="0.25">
      <c r="A68" s="256">
        <f>'SPONSOR COSTS'!A86</f>
        <v>0</v>
      </c>
      <c r="B68" s="393">
        <f>'SPONSOR COSTS'!B86</f>
        <v>0</v>
      </c>
      <c r="C68" s="394" t="str">
        <f>'SPONSOR COSTS'!C86</f>
        <v>Sub 1</v>
      </c>
      <c r="D68" s="149">
        <f>'SPONSOR COSTS'!D86</f>
        <v>0</v>
      </c>
      <c r="E68" s="149">
        <f>'SPONSOR COSTS'!E86</f>
        <v>0</v>
      </c>
      <c r="F68" s="149">
        <f>'SPONSOR COSTS'!F86</f>
        <v>0</v>
      </c>
      <c r="G68" s="150">
        <f>'SPONSOR COSTS'!G86</f>
        <v>0</v>
      </c>
      <c r="H68" s="194">
        <f>'SPONSOR COSTS'!H86</f>
        <v>0</v>
      </c>
      <c r="I68" s="262">
        <f>'SPONSOR COSTS'!I86</f>
        <v>0</v>
      </c>
      <c r="J68" s="216"/>
      <c r="K68" s="225">
        <f>'SPONSOR COSTS'!K86</f>
        <v>0</v>
      </c>
      <c r="L68" s="216">
        <f>'SPONSOR COSTS'!L86</f>
        <v>0</v>
      </c>
      <c r="M68" s="216">
        <f>'SPONSOR COSTS'!M86</f>
        <v>0</v>
      </c>
      <c r="N68" s="241">
        <f>'SPONSOR COSTS'!N86</f>
        <v>0</v>
      </c>
      <c r="O68" s="245">
        <f>'SPONSOR COSTS'!O86</f>
        <v>0</v>
      </c>
      <c r="P68" s="262">
        <f>'SPONSOR COSTS'!P86</f>
        <v>0</v>
      </c>
      <c r="Q68" s="216"/>
      <c r="R68" s="216">
        <f>'SPONSOR COSTS'!R86</f>
        <v>0</v>
      </c>
      <c r="S68" s="216">
        <f>'SPONSOR COSTS'!S86</f>
        <v>0</v>
      </c>
      <c r="T68" s="216">
        <f>'SPONSOR COSTS'!T86</f>
        <v>0</v>
      </c>
      <c r="U68" s="241">
        <f>'SPONSOR COSTS'!U86</f>
        <v>0</v>
      </c>
      <c r="V68" s="245">
        <f>'SPONSOR COSTS'!V86</f>
        <v>0</v>
      </c>
      <c r="W68" s="262">
        <f>'SPONSOR COSTS'!W86</f>
        <v>0</v>
      </c>
      <c r="X68" s="228">
        <f>'SPONSOR COSTS'!X86</f>
        <v>0</v>
      </c>
      <c r="Y68" s="216">
        <f>'SPONSOR COSTS'!Y86</f>
        <v>0</v>
      </c>
      <c r="Z68" s="216">
        <f>'SPONSOR COSTS'!Z86</f>
        <v>0</v>
      </c>
      <c r="AA68" s="216">
        <f>'SPONSOR COSTS'!AA86</f>
        <v>0</v>
      </c>
      <c r="AB68" s="241">
        <f>'SPONSOR COSTS'!AB86</f>
        <v>0</v>
      </c>
      <c r="AC68" s="245"/>
      <c r="AD68" s="262">
        <f>'SPONSOR COSTS'!AD86</f>
        <v>0</v>
      </c>
      <c r="AE68" s="216"/>
      <c r="AF68" s="216">
        <f>'SPONSOR COSTS'!AF86</f>
        <v>0</v>
      </c>
      <c r="AG68" s="216">
        <f>'SPONSOR COSTS'!AG86</f>
        <v>0</v>
      </c>
      <c r="AH68" s="216">
        <f>'SPONSOR COSTS'!AH86</f>
        <v>0</v>
      </c>
      <c r="AI68" s="241">
        <f>'SPONSOR COSTS'!AI86</f>
        <v>0</v>
      </c>
      <c r="AJ68" s="245">
        <f>'SPONSOR COSTS'!AJ86</f>
        <v>0</v>
      </c>
      <c r="AK68" s="262">
        <f>'SPONSOR COSTS'!AK86</f>
        <v>0</v>
      </c>
      <c r="AL68" s="216"/>
      <c r="AM68" s="39">
        <f>'SPONSOR COSTS'!AM86</f>
        <v>0</v>
      </c>
    </row>
    <row r="69" spans="1:39" x14ac:dyDescent="0.25">
      <c r="A69" s="256"/>
      <c r="B69" s="393"/>
      <c r="C69" s="394" t="str">
        <f>'SPONSOR COSTS'!C87</f>
        <v>Sub 2</v>
      </c>
      <c r="D69" s="149"/>
      <c r="E69" s="149"/>
      <c r="F69" s="149"/>
      <c r="G69" s="150"/>
      <c r="H69" s="194"/>
      <c r="I69" s="262">
        <f>'SPONSOR COSTS'!I87</f>
        <v>0</v>
      </c>
      <c r="J69" s="216"/>
      <c r="K69" s="225">
        <f>'SPONSOR COSTS'!K87</f>
        <v>0</v>
      </c>
      <c r="L69" s="216">
        <f>'SPONSOR COSTS'!L87</f>
        <v>0</v>
      </c>
      <c r="M69" s="216">
        <f>'SPONSOR COSTS'!M87</f>
        <v>0</v>
      </c>
      <c r="N69" s="241">
        <f>'SPONSOR COSTS'!N87</f>
        <v>0</v>
      </c>
      <c r="O69" s="245">
        <f>'SPONSOR COSTS'!O87</f>
        <v>0</v>
      </c>
      <c r="P69" s="262">
        <f>'SPONSOR COSTS'!P87</f>
        <v>0</v>
      </c>
      <c r="Q69" s="216"/>
      <c r="R69" s="216">
        <f>'SPONSOR COSTS'!R87</f>
        <v>0</v>
      </c>
      <c r="S69" s="216">
        <f>'SPONSOR COSTS'!S87</f>
        <v>0</v>
      </c>
      <c r="T69" s="216">
        <f>'SPONSOR COSTS'!T87</f>
        <v>0</v>
      </c>
      <c r="U69" s="241">
        <f>'SPONSOR COSTS'!U87</f>
        <v>0</v>
      </c>
      <c r="V69" s="245">
        <f>'SPONSOR COSTS'!V87</f>
        <v>0</v>
      </c>
      <c r="W69" s="262">
        <f>'SPONSOR COSTS'!W87</f>
        <v>0</v>
      </c>
      <c r="X69" s="228">
        <f>'SPONSOR COSTS'!X87</f>
        <v>0</v>
      </c>
      <c r="Y69" s="216">
        <f>'SPONSOR COSTS'!Y87</f>
        <v>0</v>
      </c>
      <c r="Z69" s="216">
        <f>'SPONSOR COSTS'!Z87</f>
        <v>0</v>
      </c>
      <c r="AA69" s="216">
        <f>'SPONSOR COSTS'!AA87</f>
        <v>0</v>
      </c>
      <c r="AB69" s="241">
        <f>'SPONSOR COSTS'!AB87</f>
        <v>0</v>
      </c>
      <c r="AC69" s="245"/>
      <c r="AD69" s="262">
        <f>'SPONSOR COSTS'!AD87</f>
        <v>0</v>
      </c>
      <c r="AE69" s="216"/>
      <c r="AF69" s="216">
        <f>'SPONSOR COSTS'!AF87</f>
        <v>0</v>
      </c>
      <c r="AG69" s="216">
        <f>'SPONSOR COSTS'!AG87</f>
        <v>0</v>
      </c>
      <c r="AH69" s="216">
        <f>'SPONSOR COSTS'!AH87</f>
        <v>0</v>
      </c>
      <c r="AI69" s="241">
        <f>'SPONSOR COSTS'!AI87</f>
        <v>0</v>
      </c>
      <c r="AJ69" s="245">
        <f>'SPONSOR COSTS'!AJ87</f>
        <v>0</v>
      </c>
      <c r="AK69" s="262">
        <f>'SPONSOR COSTS'!AK87</f>
        <v>0</v>
      </c>
      <c r="AL69" s="216"/>
      <c r="AM69" s="39">
        <f>'SPONSOR COSTS'!AM87</f>
        <v>0</v>
      </c>
    </row>
    <row r="70" spans="1:39" x14ac:dyDescent="0.25">
      <c r="A70" s="256"/>
      <c r="B70" s="393"/>
      <c r="C70" s="394" t="str">
        <f>'SPONSOR COSTS'!C88</f>
        <v>Sub 3</v>
      </c>
      <c r="D70" s="149"/>
      <c r="E70" s="149"/>
      <c r="F70" s="149"/>
      <c r="G70" s="150"/>
      <c r="H70" s="194"/>
      <c r="I70" s="262">
        <f>'SPONSOR COSTS'!I88</f>
        <v>0</v>
      </c>
      <c r="J70" s="216"/>
      <c r="K70" s="225">
        <f>'SPONSOR COSTS'!K88</f>
        <v>0</v>
      </c>
      <c r="L70" s="216">
        <f>'SPONSOR COSTS'!L88</f>
        <v>0</v>
      </c>
      <c r="M70" s="216">
        <f>'SPONSOR COSTS'!M88</f>
        <v>0</v>
      </c>
      <c r="N70" s="241">
        <f>'SPONSOR COSTS'!N88</f>
        <v>0</v>
      </c>
      <c r="O70" s="245">
        <f>'SPONSOR COSTS'!O88</f>
        <v>0</v>
      </c>
      <c r="P70" s="262">
        <f>'SPONSOR COSTS'!P88</f>
        <v>0</v>
      </c>
      <c r="Q70" s="216"/>
      <c r="R70" s="216">
        <f>'SPONSOR COSTS'!R88</f>
        <v>0</v>
      </c>
      <c r="S70" s="216">
        <f>'SPONSOR COSTS'!S88</f>
        <v>0</v>
      </c>
      <c r="T70" s="216">
        <f>'SPONSOR COSTS'!T88</f>
        <v>0</v>
      </c>
      <c r="U70" s="241">
        <f>'SPONSOR COSTS'!U88</f>
        <v>0</v>
      </c>
      <c r="V70" s="245">
        <f>'SPONSOR COSTS'!V88</f>
        <v>0</v>
      </c>
      <c r="W70" s="262">
        <f>'SPONSOR COSTS'!W88</f>
        <v>0</v>
      </c>
      <c r="X70" s="228">
        <f>'SPONSOR COSTS'!X88</f>
        <v>0</v>
      </c>
      <c r="Y70" s="216">
        <f>'SPONSOR COSTS'!Y88</f>
        <v>0</v>
      </c>
      <c r="Z70" s="216">
        <f>'SPONSOR COSTS'!Z88</f>
        <v>0</v>
      </c>
      <c r="AA70" s="216">
        <f>'SPONSOR COSTS'!AA88</f>
        <v>0</v>
      </c>
      <c r="AB70" s="241">
        <f>'SPONSOR COSTS'!AB88</f>
        <v>0</v>
      </c>
      <c r="AC70" s="245"/>
      <c r="AD70" s="262">
        <f>'SPONSOR COSTS'!AD88</f>
        <v>0</v>
      </c>
      <c r="AE70" s="216"/>
      <c r="AF70" s="216">
        <f>'SPONSOR COSTS'!AF88</f>
        <v>0</v>
      </c>
      <c r="AG70" s="216">
        <f>'SPONSOR COSTS'!AG88</f>
        <v>0</v>
      </c>
      <c r="AH70" s="216">
        <f>'SPONSOR COSTS'!AH88</f>
        <v>0</v>
      </c>
      <c r="AI70" s="241">
        <f>'SPONSOR COSTS'!AI88</f>
        <v>0</v>
      </c>
      <c r="AJ70" s="245">
        <f>'SPONSOR COSTS'!AJ88</f>
        <v>0</v>
      </c>
      <c r="AK70" s="262">
        <f>'SPONSOR COSTS'!AK88</f>
        <v>0</v>
      </c>
      <c r="AL70" s="216"/>
      <c r="AM70" s="39">
        <f>'SPONSOR COSTS'!AM88</f>
        <v>0</v>
      </c>
    </row>
    <row r="71" spans="1:39" x14ac:dyDescent="0.25">
      <c r="A71" s="256"/>
      <c r="B71" s="393"/>
      <c r="C71" s="394" t="str">
        <f>'SPONSOR COSTS'!C89</f>
        <v>Sub 4</v>
      </c>
      <c r="D71" s="149"/>
      <c r="E71" s="149"/>
      <c r="F71" s="149"/>
      <c r="G71" s="150"/>
      <c r="H71" s="194"/>
      <c r="I71" s="262">
        <f>'SPONSOR COSTS'!I89</f>
        <v>0</v>
      </c>
      <c r="J71" s="216"/>
      <c r="K71" s="225">
        <f>'SPONSOR COSTS'!K89</f>
        <v>0</v>
      </c>
      <c r="L71" s="216">
        <f>'SPONSOR COSTS'!L89</f>
        <v>0</v>
      </c>
      <c r="M71" s="216">
        <f>'SPONSOR COSTS'!M89</f>
        <v>0</v>
      </c>
      <c r="N71" s="241">
        <f>'SPONSOR COSTS'!N89</f>
        <v>0</v>
      </c>
      <c r="O71" s="245">
        <f>'SPONSOR COSTS'!O89</f>
        <v>0</v>
      </c>
      <c r="P71" s="262">
        <f>'SPONSOR COSTS'!P89</f>
        <v>0</v>
      </c>
      <c r="Q71" s="216"/>
      <c r="R71" s="216">
        <f>'SPONSOR COSTS'!R89</f>
        <v>0</v>
      </c>
      <c r="S71" s="216">
        <f>'SPONSOR COSTS'!S89</f>
        <v>0</v>
      </c>
      <c r="T71" s="216">
        <f>'SPONSOR COSTS'!T89</f>
        <v>0</v>
      </c>
      <c r="U71" s="241">
        <f>'SPONSOR COSTS'!U89</f>
        <v>0</v>
      </c>
      <c r="V71" s="245">
        <f>'SPONSOR COSTS'!V89</f>
        <v>0</v>
      </c>
      <c r="W71" s="262">
        <f>'SPONSOR COSTS'!W89</f>
        <v>0</v>
      </c>
      <c r="X71" s="228">
        <f>'SPONSOR COSTS'!X89</f>
        <v>0</v>
      </c>
      <c r="Y71" s="216">
        <f>'SPONSOR COSTS'!Y89</f>
        <v>0</v>
      </c>
      <c r="Z71" s="216">
        <f>'SPONSOR COSTS'!Z89</f>
        <v>0</v>
      </c>
      <c r="AA71" s="216">
        <f>'SPONSOR COSTS'!AA89</f>
        <v>0</v>
      </c>
      <c r="AB71" s="241">
        <f>'SPONSOR COSTS'!AB89</f>
        <v>0</v>
      </c>
      <c r="AC71" s="245"/>
      <c r="AD71" s="262">
        <f>'SPONSOR COSTS'!AD89</f>
        <v>0</v>
      </c>
      <c r="AE71" s="216"/>
      <c r="AF71" s="216">
        <f>'SPONSOR COSTS'!AF89</f>
        <v>0</v>
      </c>
      <c r="AG71" s="216">
        <f>'SPONSOR COSTS'!AG89</f>
        <v>0</v>
      </c>
      <c r="AH71" s="216">
        <f>'SPONSOR COSTS'!AH89</f>
        <v>0</v>
      </c>
      <c r="AI71" s="241">
        <f>'SPONSOR COSTS'!AI89</f>
        <v>0</v>
      </c>
      <c r="AJ71" s="245">
        <f>'SPONSOR COSTS'!AJ89</f>
        <v>0</v>
      </c>
      <c r="AK71" s="262">
        <f>'SPONSOR COSTS'!AK89</f>
        <v>0</v>
      </c>
      <c r="AL71" s="216"/>
      <c r="AM71" s="39">
        <f>'SPONSOR COSTS'!AM89</f>
        <v>0</v>
      </c>
    </row>
    <row r="72" spans="1:39" x14ac:dyDescent="0.25">
      <c r="A72" s="256"/>
      <c r="B72" s="393"/>
      <c r="C72" s="394" t="str">
        <f>'SPONSOR COSTS'!C90</f>
        <v>Sub 5</v>
      </c>
      <c r="D72" s="149"/>
      <c r="E72" s="149"/>
      <c r="F72" s="149"/>
      <c r="G72" s="150"/>
      <c r="H72" s="194"/>
      <c r="I72" s="262">
        <f>'SPONSOR COSTS'!I90</f>
        <v>0</v>
      </c>
      <c r="J72" s="216"/>
      <c r="K72" s="225">
        <f>'SPONSOR COSTS'!K90</f>
        <v>0</v>
      </c>
      <c r="L72" s="216">
        <f>'SPONSOR COSTS'!L90</f>
        <v>0</v>
      </c>
      <c r="M72" s="216">
        <f>'SPONSOR COSTS'!M90</f>
        <v>0</v>
      </c>
      <c r="N72" s="241">
        <f>'SPONSOR COSTS'!N90</f>
        <v>0</v>
      </c>
      <c r="O72" s="245">
        <f>'SPONSOR COSTS'!O90</f>
        <v>0</v>
      </c>
      <c r="P72" s="262">
        <f>'SPONSOR COSTS'!P90</f>
        <v>0</v>
      </c>
      <c r="Q72" s="216"/>
      <c r="R72" s="216">
        <f>'SPONSOR COSTS'!R90</f>
        <v>0</v>
      </c>
      <c r="S72" s="216">
        <f>'SPONSOR COSTS'!S90</f>
        <v>0</v>
      </c>
      <c r="T72" s="216">
        <f>'SPONSOR COSTS'!T90</f>
        <v>0</v>
      </c>
      <c r="U72" s="241">
        <f>'SPONSOR COSTS'!U90</f>
        <v>0</v>
      </c>
      <c r="V72" s="245">
        <f>'SPONSOR COSTS'!V90</f>
        <v>0</v>
      </c>
      <c r="W72" s="262">
        <f>'SPONSOR COSTS'!W90</f>
        <v>0</v>
      </c>
      <c r="X72" s="228">
        <f>'SPONSOR COSTS'!X90</f>
        <v>0</v>
      </c>
      <c r="Y72" s="216">
        <f>'SPONSOR COSTS'!Y90</f>
        <v>0</v>
      </c>
      <c r="Z72" s="216">
        <f>'SPONSOR COSTS'!Z90</f>
        <v>0</v>
      </c>
      <c r="AA72" s="216">
        <f>'SPONSOR COSTS'!AA90</f>
        <v>0</v>
      </c>
      <c r="AB72" s="241">
        <f>'SPONSOR COSTS'!AB90</f>
        <v>0</v>
      </c>
      <c r="AC72" s="245"/>
      <c r="AD72" s="262">
        <f>'SPONSOR COSTS'!AD90</f>
        <v>0</v>
      </c>
      <c r="AE72" s="216"/>
      <c r="AF72" s="216">
        <f>'SPONSOR COSTS'!AF90</f>
        <v>0</v>
      </c>
      <c r="AG72" s="216">
        <f>'SPONSOR COSTS'!AG90</f>
        <v>0</v>
      </c>
      <c r="AH72" s="216">
        <f>'SPONSOR COSTS'!AH90</f>
        <v>0</v>
      </c>
      <c r="AI72" s="241">
        <f>'SPONSOR COSTS'!AI90</f>
        <v>0</v>
      </c>
      <c r="AJ72" s="245">
        <f>'SPONSOR COSTS'!AJ90</f>
        <v>0</v>
      </c>
      <c r="AK72" s="262">
        <f>'SPONSOR COSTS'!AK90</f>
        <v>0</v>
      </c>
      <c r="AL72" s="216"/>
      <c r="AM72" s="39">
        <f>'SPONSOR COSTS'!AM90</f>
        <v>0</v>
      </c>
    </row>
    <row r="73" spans="1:39" hidden="1" outlineLevel="1" x14ac:dyDescent="0.25">
      <c r="A73" s="256"/>
      <c r="B73" s="393"/>
      <c r="C73" s="394" t="str">
        <f>'SPONSOR COSTS'!C91</f>
        <v>Sub 6</v>
      </c>
      <c r="D73" s="149"/>
      <c r="E73" s="149"/>
      <c r="F73" s="149"/>
      <c r="G73" s="150"/>
      <c r="H73" s="194"/>
      <c r="I73" s="262">
        <f>'SPONSOR COSTS'!I91</f>
        <v>0</v>
      </c>
      <c r="J73" s="216"/>
      <c r="K73" s="225">
        <f>'SPONSOR COSTS'!K91</f>
        <v>0</v>
      </c>
      <c r="L73" s="216">
        <f>'SPONSOR COSTS'!L91</f>
        <v>0</v>
      </c>
      <c r="M73" s="216">
        <f>'SPONSOR COSTS'!M91</f>
        <v>0</v>
      </c>
      <c r="N73" s="241">
        <f>'SPONSOR COSTS'!N91</f>
        <v>0</v>
      </c>
      <c r="O73" s="245">
        <f>'SPONSOR COSTS'!O91</f>
        <v>0</v>
      </c>
      <c r="P73" s="262">
        <f>'SPONSOR COSTS'!P91</f>
        <v>0</v>
      </c>
      <c r="Q73" s="216"/>
      <c r="R73" s="216">
        <f>'SPONSOR COSTS'!R91</f>
        <v>0</v>
      </c>
      <c r="S73" s="216">
        <f>'SPONSOR COSTS'!S91</f>
        <v>0</v>
      </c>
      <c r="T73" s="216">
        <f>'SPONSOR COSTS'!T91</f>
        <v>0</v>
      </c>
      <c r="U73" s="241">
        <f>'SPONSOR COSTS'!U91</f>
        <v>0</v>
      </c>
      <c r="V73" s="245">
        <f>'SPONSOR COSTS'!V91</f>
        <v>0</v>
      </c>
      <c r="W73" s="262">
        <f>'SPONSOR COSTS'!W91</f>
        <v>0</v>
      </c>
      <c r="X73" s="228">
        <f>'SPONSOR COSTS'!X91</f>
        <v>0</v>
      </c>
      <c r="Y73" s="216">
        <f>'SPONSOR COSTS'!Y91</f>
        <v>0</v>
      </c>
      <c r="Z73" s="216">
        <f>'SPONSOR COSTS'!Z91</f>
        <v>0</v>
      </c>
      <c r="AA73" s="216">
        <f>'SPONSOR COSTS'!AA91</f>
        <v>0</v>
      </c>
      <c r="AB73" s="241">
        <f>'SPONSOR COSTS'!AB91</f>
        <v>0</v>
      </c>
      <c r="AC73" s="245"/>
      <c r="AD73" s="262">
        <f>'SPONSOR COSTS'!AD91</f>
        <v>0</v>
      </c>
      <c r="AE73" s="216"/>
      <c r="AF73" s="216">
        <f>'SPONSOR COSTS'!AF91</f>
        <v>0</v>
      </c>
      <c r="AG73" s="216">
        <f>'SPONSOR COSTS'!AG91</f>
        <v>0</v>
      </c>
      <c r="AH73" s="216">
        <f>'SPONSOR COSTS'!AH91</f>
        <v>0</v>
      </c>
      <c r="AI73" s="241">
        <f>'SPONSOR COSTS'!AI91</f>
        <v>0</v>
      </c>
      <c r="AJ73" s="245">
        <f>'SPONSOR COSTS'!AJ91</f>
        <v>0</v>
      </c>
      <c r="AK73" s="262">
        <f>'SPONSOR COSTS'!AK91</f>
        <v>0</v>
      </c>
      <c r="AL73" s="216"/>
      <c r="AM73" s="39"/>
    </row>
    <row r="74" spans="1:39" hidden="1" outlineLevel="1" x14ac:dyDescent="0.25">
      <c r="A74" s="256"/>
      <c r="B74" s="393"/>
      <c r="C74" s="394" t="str">
        <f>'SPONSOR COSTS'!C92</f>
        <v>Sub 7</v>
      </c>
      <c r="D74" s="149"/>
      <c r="E74" s="149"/>
      <c r="F74" s="149"/>
      <c r="G74" s="150"/>
      <c r="H74" s="194"/>
      <c r="I74" s="262">
        <f>'SPONSOR COSTS'!I92</f>
        <v>0</v>
      </c>
      <c r="J74" s="216"/>
      <c r="K74" s="225">
        <f>'SPONSOR COSTS'!K92</f>
        <v>0</v>
      </c>
      <c r="L74" s="216">
        <f>'SPONSOR COSTS'!L92</f>
        <v>0</v>
      </c>
      <c r="M74" s="216">
        <f>'SPONSOR COSTS'!M92</f>
        <v>0</v>
      </c>
      <c r="N74" s="241">
        <f>'SPONSOR COSTS'!N92</f>
        <v>0</v>
      </c>
      <c r="O74" s="245">
        <f>'SPONSOR COSTS'!O92</f>
        <v>0</v>
      </c>
      <c r="P74" s="262">
        <f>'SPONSOR COSTS'!P92</f>
        <v>0</v>
      </c>
      <c r="Q74" s="216"/>
      <c r="R74" s="216">
        <f>'SPONSOR COSTS'!R92</f>
        <v>0</v>
      </c>
      <c r="S74" s="216">
        <f>'SPONSOR COSTS'!S92</f>
        <v>0</v>
      </c>
      <c r="T74" s="216">
        <f>'SPONSOR COSTS'!T92</f>
        <v>0</v>
      </c>
      <c r="U74" s="241">
        <f>'SPONSOR COSTS'!U92</f>
        <v>0</v>
      </c>
      <c r="V74" s="245">
        <f>'SPONSOR COSTS'!V92</f>
        <v>0</v>
      </c>
      <c r="W74" s="262">
        <f>'SPONSOR COSTS'!W92</f>
        <v>0</v>
      </c>
      <c r="X74" s="228">
        <f>'SPONSOR COSTS'!X92</f>
        <v>0</v>
      </c>
      <c r="Y74" s="216">
        <f>'SPONSOR COSTS'!Y92</f>
        <v>0</v>
      </c>
      <c r="Z74" s="216">
        <f>'SPONSOR COSTS'!Z92</f>
        <v>0</v>
      </c>
      <c r="AA74" s="216">
        <f>'SPONSOR COSTS'!AA92</f>
        <v>0</v>
      </c>
      <c r="AB74" s="241">
        <f>'SPONSOR COSTS'!AB92</f>
        <v>0</v>
      </c>
      <c r="AC74" s="245"/>
      <c r="AD74" s="262">
        <f>'SPONSOR COSTS'!AD92</f>
        <v>0</v>
      </c>
      <c r="AE74" s="216"/>
      <c r="AF74" s="216">
        <f>'SPONSOR COSTS'!AF92</f>
        <v>0</v>
      </c>
      <c r="AG74" s="216">
        <f>'SPONSOR COSTS'!AG92</f>
        <v>0</v>
      </c>
      <c r="AH74" s="216">
        <f>'SPONSOR COSTS'!AH92</f>
        <v>0</v>
      </c>
      <c r="AI74" s="241">
        <f>'SPONSOR COSTS'!AI92</f>
        <v>0</v>
      </c>
      <c r="AJ74" s="245">
        <f>'SPONSOR COSTS'!AJ92</f>
        <v>0</v>
      </c>
      <c r="AK74" s="262">
        <f>'SPONSOR COSTS'!AK92</f>
        <v>0</v>
      </c>
      <c r="AL74" s="216"/>
      <c r="AM74" s="39"/>
    </row>
    <row r="75" spans="1:39" hidden="1" outlineLevel="1" x14ac:dyDescent="0.25">
      <c r="A75" s="256"/>
      <c r="B75" s="393"/>
      <c r="C75" s="394" t="str">
        <f>'SPONSOR COSTS'!C93</f>
        <v>Sub 8</v>
      </c>
      <c r="D75" s="149"/>
      <c r="E75" s="149"/>
      <c r="F75" s="149"/>
      <c r="G75" s="150"/>
      <c r="H75" s="194"/>
      <c r="I75" s="262">
        <f>'SPONSOR COSTS'!I93</f>
        <v>0</v>
      </c>
      <c r="J75" s="216"/>
      <c r="K75" s="225">
        <f>'SPONSOR COSTS'!K93</f>
        <v>0</v>
      </c>
      <c r="L75" s="216">
        <f>'SPONSOR COSTS'!L93</f>
        <v>0</v>
      </c>
      <c r="M75" s="216">
        <f>'SPONSOR COSTS'!M93</f>
        <v>0</v>
      </c>
      <c r="N75" s="241">
        <f>'SPONSOR COSTS'!N93</f>
        <v>0</v>
      </c>
      <c r="O75" s="245">
        <f>'SPONSOR COSTS'!O93</f>
        <v>0</v>
      </c>
      <c r="P75" s="262">
        <f>'SPONSOR COSTS'!P93</f>
        <v>0</v>
      </c>
      <c r="Q75" s="216"/>
      <c r="R75" s="216">
        <f>'SPONSOR COSTS'!R93</f>
        <v>0</v>
      </c>
      <c r="S75" s="216">
        <f>'SPONSOR COSTS'!S93</f>
        <v>0</v>
      </c>
      <c r="T75" s="216">
        <f>'SPONSOR COSTS'!T93</f>
        <v>0</v>
      </c>
      <c r="U75" s="241">
        <f>'SPONSOR COSTS'!U93</f>
        <v>0</v>
      </c>
      <c r="V75" s="245">
        <f>'SPONSOR COSTS'!V93</f>
        <v>0</v>
      </c>
      <c r="W75" s="262">
        <f>'SPONSOR COSTS'!W93</f>
        <v>0</v>
      </c>
      <c r="X75" s="228">
        <f>'SPONSOR COSTS'!X93</f>
        <v>0</v>
      </c>
      <c r="Y75" s="216">
        <f>'SPONSOR COSTS'!Y93</f>
        <v>0</v>
      </c>
      <c r="Z75" s="216">
        <f>'SPONSOR COSTS'!Z93</f>
        <v>0</v>
      </c>
      <c r="AA75" s="216">
        <f>'SPONSOR COSTS'!AA93</f>
        <v>0</v>
      </c>
      <c r="AB75" s="241">
        <f>'SPONSOR COSTS'!AB93</f>
        <v>0</v>
      </c>
      <c r="AC75" s="245"/>
      <c r="AD75" s="262">
        <f>'SPONSOR COSTS'!AD93</f>
        <v>0</v>
      </c>
      <c r="AE75" s="216"/>
      <c r="AF75" s="216">
        <f>'SPONSOR COSTS'!AF93</f>
        <v>0</v>
      </c>
      <c r="AG75" s="216">
        <f>'SPONSOR COSTS'!AG93</f>
        <v>0</v>
      </c>
      <c r="AH75" s="216">
        <f>'SPONSOR COSTS'!AH93</f>
        <v>0</v>
      </c>
      <c r="AI75" s="241">
        <f>'SPONSOR COSTS'!AI93</f>
        <v>0</v>
      </c>
      <c r="AJ75" s="245">
        <f>'SPONSOR COSTS'!AJ93</f>
        <v>0</v>
      </c>
      <c r="AK75" s="262">
        <f>'SPONSOR COSTS'!AK93</f>
        <v>0</v>
      </c>
      <c r="AL75" s="216"/>
      <c r="AM75" s="39"/>
    </row>
    <row r="76" spans="1:39" hidden="1" outlineLevel="1" x14ac:dyDescent="0.25">
      <c r="A76" s="256"/>
      <c r="B76" s="393"/>
      <c r="C76" s="394" t="str">
        <f>'SPONSOR COSTS'!C94</f>
        <v>Sub 9</v>
      </c>
      <c r="D76" s="149"/>
      <c r="E76" s="149"/>
      <c r="F76" s="149"/>
      <c r="G76" s="150"/>
      <c r="H76" s="194"/>
      <c r="I76" s="262">
        <f>'SPONSOR COSTS'!I94</f>
        <v>0</v>
      </c>
      <c r="J76" s="216"/>
      <c r="K76" s="225">
        <f>'SPONSOR COSTS'!K94</f>
        <v>0</v>
      </c>
      <c r="L76" s="216">
        <f>'SPONSOR COSTS'!L94</f>
        <v>0</v>
      </c>
      <c r="M76" s="216">
        <f>'SPONSOR COSTS'!M94</f>
        <v>0</v>
      </c>
      <c r="N76" s="241">
        <f>'SPONSOR COSTS'!N94</f>
        <v>0</v>
      </c>
      <c r="O76" s="245">
        <f>'SPONSOR COSTS'!O94</f>
        <v>0</v>
      </c>
      <c r="P76" s="262">
        <f>'SPONSOR COSTS'!P94</f>
        <v>0</v>
      </c>
      <c r="Q76" s="216"/>
      <c r="R76" s="216">
        <f>'SPONSOR COSTS'!R94</f>
        <v>0</v>
      </c>
      <c r="S76" s="216">
        <f>'SPONSOR COSTS'!S94</f>
        <v>0</v>
      </c>
      <c r="T76" s="216">
        <f>'SPONSOR COSTS'!T94</f>
        <v>0</v>
      </c>
      <c r="U76" s="241">
        <f>'SPONSOR COSTS'!U94</f>
        <v>0</v>
      </c>
      <c r="V76" s="245">
        <f>'SPONSOR COSTS'!V94</f>
        <v>0</v>
      </c>
      <c r="W76" s="262">
        <f>'SPONSOR COSTS'!W94</f>
        <v>0</v>
      </c>
      <c r="X76" s="228">
        <f>'SPONSOR COSTS'!X94</f>
        <v>0</v>
      </c>
      <c r="Y76" s="216">
        <f>'SPONSOR COSTS'!Y94</f>
        <v>0</v>
      </c>
      <c r="Z76" s="216">
        <f>'SPONSOR COSTS'!Z94</f>
        <v>0</v>
      </c>
      <c r="AA76" s="216">
        <f>'SPONSOR COSTS'!AA94</f>
        <v>0</v>
      </c>
      <c r="AB76" s="241">
        <f>'SPONSOR COSTS'!AB94</f>
        <v>0</v>
      </c>
      <c r="AC76" s="245"/>
      <c r="AD76" s="262">
        <f>'SPONSOR COSTS'!AD94</f>
        <v>0</v>
      </c>
      <c r="AE76" s="216"/>
      <c r="AF76" s="216">
        <f>'SPONSOR COSTS'!AF94</f>
        <v>0</v>
      </c>
      <c r="AG76" s="216">
        <f>'SPONSOR COSTS'!AG94</f>
        <v>0</v>
      </c>
      <c r="AH76" s="216">
        <f>'SPONSOR COSTS'!AH94</f>
        <v>0</v>
      </c>
      <c r="AI76" s="241">
        <f>'SPONSOR COSTS'!AI94</f>
        <v>0</v>
      </c>
      <c r="AJ76" s="245">
        <f>'SPONSOR COSTS'!AJ94</f>
        <v>0</v>
      </c>
      <c r="AK76" s="262">
        <f>'SPONSOR COSTS'!AK94</f>
        <v>0</v>
      </c>
      <c r="AL76" s="216"/>
      <c r="AM76" s="39"/>
    </row>
    <row r="77" spans="1:39" hidden="1" outlineLevel="1" x14ac:dyDescent="0.25">
      <c r="A77" s="256"/>
      <c r="B77" s="393"/>
      <c r="C77" s="394" t="str">
        <f>'SPONSOR COSTS'!C95</f>
        <v>Sub 10</v>
      </c>
      <c r="D77" s="149"/>
      <c r="E77" s="149"/>
      <c r="F77" s="149"/>
      <c r="G77" s="150"/>
      <c r="H77" s="194"/>
      <c r="I77" s="262">
        <f>'SPONSOR COSTS'!I95</f>
        <v>0</v>
      </c>
      <c r="J77" s="216"/>
      <c r="K77" s="225">
        <f>'SPONSOR COSTS'!K95</f>
        <v>0</v>
      </c>
      <c r="L77" s="216">
        <f>'SPONSOR COSTS'!L95</f>
        <v>0</v>
      </c>
      <c r="M77" s="216">
        <f>'SPONSOR COSTS'!M95</f>
        <v>0</v>
      </c>
      <c r="N77" s="241">
        <f>'SPONSOR COSTS'!N95</f>
        <v>0</v>
      </c>
      <c r="O77" s="245">
        <f>'SPONSOR COSTS'!O95</f>
        <v>0</v>
      </c>
      <c r="P77" s="262">
        <f>'SPONSOR COSTS'!P95</f>
        <v>0</v>
      </c>
      <c r="Q77" s="216"/>
      <c r="R77" s="216">
        <f>'SPONSOR COSTS'!R95</f>
        <v>0</v>
      </c>
      <c r="S77" s="216">
        <f>'SPONSOR COSTS'!S95</f>
        <v>0</v>
      </c>
      <c r="T77" s="216">
        <f>'SPONSOR COSTS'!T95</f>
        <v>0</v>
      </c>
      <c r="U77" s="241">
        <f>'SPONSOR COSTS'!U95</f>
        <v>0</v>
      </c>
      <c r="V77" s="245">
        <f>'SPONSOR COSTS'!V95</f>
        <v>0</v>
      </c>
      <c r="W77" s="262">
        <f>'SPONSOR COSTS'!W95</f>
        <v>0</v>
      </c>
      <c r="X77" s="228">
        <f>'SPONSOR COSTS'!X95</f>
        <v>0</v>
      </c>
      <c r="Y77" s="216">
        <f>'SPONSOR COSTS'!Y95</f>
        <v>0</v>
      </c>
      <c r="Z77" s="216">
        <f>'SPONSOR COSTS'!Z95</f>
        <v>0</v>
      </c>
      <c r="AA77" s="216">
        <f>'SPONSOR COSTS'!AA95</f>
        <v>0</v>
      </c>
      <c r="AB77" s="241">
        <f>'SPONSOR COSTS'!AB95</f>
        <v>0</v>
      </c>
      <c r="AC77" s="245"/>
      <c r="AD77" s="262">
        <f>'SPONSOR COSTS'!AD95</f>
        <v>0</v>
      </c>
      <c r="AE77" s="216"/>
      <c r="AF77" s="216">
        <f>'SPONSOR COSTS'!AF95</f>
        <v>0</v>
      </c>
      <c r="AG77" s="216">
        <f>'SPONSOR COSTS'!AG95</f>
        <v>0</v>
      </c>
      <c r="AH77" s="216">
        <f>'SPONSOR COSTS'!AH95</f>
        <v>0</v>
      </c>
      <c r="AI77" s="241">
        <f>'SPONSOR COSTS'!AI95</f>
        <v>0</v>
      </c>
      <c r="AJ77" s="245">
        <f>'SPONSOR COSTS'!AJ95</f>
        <v>0</v>
      </c>
      <c r="AK77" s="262">
        <f>'SPONSOR COSTS'!AK95</f>
        <v>0</v>
      </c>
      <c r="AL77" s="216"/>
      <c r="AM77" s="39"/>
    </row>
    <row r="78" spans="1:39" hidden="1" outlineLevel="1" x14ac:dyDescent="0.25">
      <c r="A78" s="256"/>
      <c r="B78" s="393"/>
      <c r="C78" s="394" t="str">
        <f>'SPONSOR COSTS'!C96</f>
        <v>Sub 11</v>
      </c>
      <c r="D78" s="149"/>
      <c r="E78" s="149"/>
      <c r="F78" s="149"/>
      <c r="G78" s="150"/>
      <c r="H78" s="194"/>
      <c r="I78" s="262">
        <f>'SPONSOR COSTS'!I96</f>
        <v>0</v>
      </c>
      <c r="J78" s="216"/>
      <c r="K78" s="225">
        <f>'SPONSOR COSTS'!K96</f>
        <v>0</v>
      </c>
      <c r="L78" s="216">
        <f>'SPONSOR COSTS'!L96</f>
        <v>0</v>
      </c>
      <c r="M78" s="216">
        <f>'SPONSOR COSTS'!M96</f>
        <v>0</v>
      </c>
      <c r="N78" s="241">
        <f>'SPONSOR COSTS'!N96</f>
        <v>0</v>
      </c>
      <c r="O78" s="245">
        <f>'SPONSOR COSTS'!O96</f>
        <v>0</v>
      </c>
      <c r="P78" s="262">
        <f>'SPONSOR COSTS'!P96</f>
        <v>0</v>
      </c>
      <c r="Q78" s="216"/>
      <c r="R78" s="216">
        <f>'SPONSOR COSTS'!R96</f>
        <v>0</v>
      </c>
      <c r="S78" s="216">
        <f>'SPONSOR COSTS'!S96</f>
        <v>0</v>
      </c>
      <c r="T78" s="216">
        <f>'SPONSOR COSTS'!T96</f>
        <v>0</v>
      </c>
      <c r="U78" s="241">
        <f>'SPONSOR COSTS'!U96</f>
        <v>0</v>
      </c>
      <c r="V78" s="245">
        <f>'SPONSOR COSTS'!V96</f>
        <v>0</v>
      </c>
      <c r="W78" s="262">
        <f>'SPONSOR COSTS'!W96</f>
        <v>0</v>
      </c>
      <c r="X78" s="228">
        <f>'SPONSOR COSTS'!X96</f>
        <v>0</v>
      </c>
      <c r="Y78" s="216">
        <f>'SPONSOR COSTS'!Y96</f>
        <v>0</v>
      </c>
      <c r="Z78" s="216">
        <f>'SPONSOR COSTS'!Z96</f>
        <v>0</v>
      </c>
      <c r="AA78" s="216">
        <f>'SPONSOR COSTS'!AA96</f>
        <v>0</v>
      </c>
      <c r="AB78" s="241">
        <f>'SPONSOR COSTS'!AB96</f>
        <v>0</v>
      </c>
      <c r="AC78" s="245"/>
      <c r="AD78" s="262">
        <f>'SPONSOR COSTS'!AD96</f>
        <v>0</v>
      </c>
      <c r="AE78" s="216"/>
      <c r="AF78" s="216">
        <f>'SPONSOR COSTS'!AF96</f>
        <v>0</v>
      </c>
      <c r="AG78" s="216">
        <f>'SPONSOR COSTS'!AG96</f>
        <v>0</v>
      </c>
      <c r="AH78" s="216">
        <f>'SPONSOR COSTS'!AH96</f>
        <v>0</v>
      </c>
      <c r="AI78" s="241">
        <f>'SPONSOR COSTS'!AI96</f>
        <v>0</v>
      </c>
      <c r="AJ78" s="245">
        <f>'SPONSOR COSTS'!AJ96</f>
        <v>0</v>
      </c>
      <c r="AK78" s="262">
        <f>'SPONSOR COSTS'!AK96</f>
        <v>0</v>
      </c>
      <c r="AL78" s="216"/>
      <c r="AM78" s="39"/>
    </row>
    <row r="79" spans="1:39" hidden="1" outlineLevel="1" x14ac:dyDescent="0.25">
      <c r="A79" s="256"/>
      <c r="B79" s="393"/>
      <c r="C79" s="394" t="str">
        <f>'SPONSOR COSTS'!C97</f>
        <v>Sub 12</v>
      </c>
      <c r="D79" s="149"/>
      <c r="E79" s="149"/>
      <c r="F79" s="149"/>
      <c r="G79" s="150"/>
      <c r="H79" s="194"/>
      <c r="I79" s="262">
        <f>'SPONSOR COSTS'!I97</f>
        <v>0</v>
      </c>
      <c r="J79" s="216"/>
      <c r="K79" s="225">
        <f>'SPONSOR COSTS'!K97</f>
        <v>0</v>
      </c>
      <c r="L79" s="216">
        <f>'SPONSOR COSTS'!L97</f>
        <v>0</v>
      </c>
      <c r="M79" s="216">
        <f>'SPONSOR COSTS'!M97</f>
        <v>0</v>
      </c>
      <c r="N79" s="241">
        <f>'SPONSOR COSTS'!N97</f>
        <v>0</v>
      </c>
      <c r="O79" s="245">
        <f>'SPONSOR COSTS'!O97</f>
        <v>0</v>
      </c>
      <c r="P79" s="262">
        <f>'SPONSOR COSTS'!P97</f>
        <v>0</v>
      </c>
      <c r="Q79" s="216"/>
      <c r="R79" s="216">
        <f>'SPONSOR COSTS'!R97</f>
        <v>0</v>
      </c>
      <c r="S79" s="216">
        <f>'SPONSOR COSTS'!S97</f>
        <v>0</v>
      </c>
      <c r="T79" s="216">
        <f>'SPONSOR COSTS'!T97</f>
        <v>0</v>
      </c>
      <c r="U79" s="241">
        <f>'SPONSOR COSTS'!U97</f>
        <v>0</v>
      </c>
      <c r="V79" s="245">
        <f>'SPONSOR COSTS'!V97</f>
        <v>0</v>
      </c>
      <c r="W79" s="262">
        <f>'SPONSOR COSTS'!W97</f>
        <v>0</v>
      </c>
      <c r="X79" s="228">
        <f>'SPONSOR COSTS'!X97</f>
        <v>0</v>
      </c>
      <c r="Y79" s="216">
        <f>'SPONSOR COSTS'!Y97</f>
        <v>0</v>
      </c>
      <c r="Z79" s="216">
        <f>'SPONSOR COSTS'!Z97</f>
        <v>0</v>
      </c>
      <c r="AA79" s="216">
        <f>'SPONSOR COSTS'!AA97</f>
        <v>0</v>
      </c>
      <c r="AB79" s="241">
        <f>'SPONSOR COSTS'!AB97</f>
        <v>0</v>
      </c>
      <c r="AC79" s="245"/>
      <c r="AD79" s="262">
        <f>'SPONSOR COSTS'!AD97</f>
        <v>0</v>
      </c>
      <c r="AE79" s="216"/>
      <c r="AF79" s="216">
        <f>'SPONSOR COSTS'!AF97</f>
        <v>0</v>
      </c>
      <c r="AG79" s="216">
        <f>'SPONSOR COSTS'!AG97</f>
        <v>0</v>
      </c>
      <c r="AH79" s="216">
        <f>'SPONSOR COSTS'!AH97</f>
        <v>0</v>
      </c>
      <c r="AI79" s="241">
        <f>'SPONSOR COSTS'!AI97</f>
        <v>0</v>
      </c>
      <c r="AJ79" s="245">
        <f>'SPONSOR COSTS'!AJ97</f>
        <v>0</v>
      </c>
      <c r="AK79" s="262">
        <f>'SPONSOR COSTS'!AK97</f>
        <v>0</v>
      </c>
      <c r="AL79" s="216"/>
      <c r="AM79" s="39"/>
    </row>
    <row r="80" spans="1:39" hidden="1" outlineLevel="1" x14ac:dyDescent="0.25">
      <c r="A80" s="256"/>
      <c r="B80" s="393"/>
      <c r="C80" s="394" t="str">
        <f>'SPONSOR COSTS'!C98</f>
        <v>Sub 13</v>
      </c>
      <c r="D80" s="149"/>
      <c r="E80" s="149"/>
      <c r="F80" s="149"/>
      <c r="G80" s="150"/>
      <c r="H80" s="194"/>
      <c r="I80" s="262">
        <f>'SPONSOR COSTS'!I98</f>
        <v>0</v>
      </c>
      <c r="J80" s="216"/>
      <c r="K80" s="225">
        <f>'SPONSOR COSTS'!K98</f>
        <v>0</v>
      </c>
      <c r="L80" s="216">
        <f>'SPONSOR COSTS'!L98</f>
        <v>0</v>
      </c>
      <c r="M80" s="216">
        <f>'SPONSOR COSTS'!M98</f>
        <v>0</v>
      </c>
      <c r="N80" s="241">
        <f>'SPONSOR COSTS'!N98</f>
        <v>0</v>
      </c>
      <c r="O80" s="245">
        <f>'SPONSOR COSTS'!O98</f>
        <v>0</v>
      </c>
      <c r="P80" s="262">
        <f>'SPONSOR COSTS'!P98</f>
        <v>0</v>
      </c>
      <c r="Q80" s="216"/>
      <c r="R80" s="216">
        <f>'SPONSOR COSTS'!R98</f>
        <v>0</v>
      </c>
      <c r="S80" s="216">
        <f>'SPONSOR COSTS'!S98</f>
        <v>0</v>
      </c>
      <c r="T80" s="216">
        <f>'SPONSOR COSTS'!T98</f>
        <v>0</v>
      </c>
      <c r="U80" s="241">
        <f>'SPONSOR COSTS'!U98</f>
        <v>0</v>
      </c>
      <c r="V80" s="245">
        <f>'SPONSOR COSTS'!V98</f>
        <v>0</v>
      </c>
      <c r="W80" s="262">
        <f>'SPONSOR COSTS'!W98</f>
        <v>0</v>
      </c>
      <c r="X80" s="228">
        <f>'SPONSOR COSTS'!X98</f>
        <v>0</v>
      </c>
      <c r="Y80" s="216">
        <f>'SPONSOR COSTS'!Y98</f>
        <v>0</v>
      </c>
      <c r="Z80" s="216">
        <f>'SPONSOR COSTS'!Z98</f>
        <v>0</v>
      </c>
      <c r="AA80" s="216">
        <f>'SPONSOR COSTS'!AA98</f>
        <v>0</v>
      </c>
      <c r="AB80" s="241">
        <f>'SPONSOR COSTS'!AB98</f>
        <v>0</v>
      </c>
      <c r="AC80" s="245"/>
      <c r="AD80" s="262">
        <f>'SPONSOR COSTS'!AD98</f>
        <v>0</v>
      </c>
      <c r="AE80" s="216"/>
      <c r="AF80" s="216">
        <f>'SPONSOR COSTS'!AF98</f>
        <v>0</v>
      </c>
      <c r="AG80" s="216">
        <f>'SPONSOR COSTS'!AG98</f>
        <v>0</v>
      </c>
      <c r="AH80" s="216">
        <f>'SPONSOR COSTS'!AH98</f>
        <v>0</v>
      </c>
      <c r="AI80" s="241">
        <f>'SPONSOR COSTS'!AI98</f>
        <v>0</v>
      </c>
      <c r="AJ80" s="245">
        <f>'SPONSOR COSTS'!AJ98</f>
        <v>0</v>
      </c>
      <c r="AK80" s="262">
        <f>'SPONSOR COSTS'!AK98</f>
        <v>0</v>
      </c>
      <c r="AL80" s="216"/>
      <c r="AM80" s="39"/>
    </row>
    <row r="81" spans="1:39" hidden="1" outlineLevel="1" x14ac:dyDescent="0.25">
      <c r="A81" s="256"/>
      <c r="B81" s="393"/>
      <c r="C81" s="394" t="str">
        <f>'SPONSOR COSTS'!C99</f>
        <v>Sub 14</v>
      </c>
      <c r="D81" s="149"/>
      <c r="E81" s="149"/>
      <c r="F81" s="149"/>
      <c r="G81" s="150"/>
      <c r="H81" s="194"/>
      <c r="I81" s="262">
        <f>'SPONSOR COSTS'!I99</f>
        <v>0</v>
      </c>
      <c r="J81" s="216"/>
      <c r="K81" s="225">
        <f>'SPONSOR COSTS'!K99</f>
        <v>0</v>
      </c>
      <c r="L81" s="216">
        <f>'SPONSOR COSTS'!L99</f>
        <v>0</v>
      </c>
      <c r="M81" s="216">
        <f>'SPONSOR COSTS'!M99</f>
        <v>0</v>
      </c>
      <c r="N81" s="241">
        <f>'SPONSOR COSTS'!N99</f>
        <v>0</v>
      </c>
      <c r="O81" s="245">
        <f>'SPONSOR COSTS'!O99</f>
        <v>0</v>
      </c>
      <c r="P81" s="262">
        <f>'SPONSOR COSTS'!P99</f>
        <v>0</v>
      </c>
      <c r="Q81" s="216"/>
      <c r="R81" s="216">
        <f>'SPONSOR COSTS'!R99</f>
        <v>0</v>
      </c>
      <c r="S81" s="216">
        <f>'SPONSOR COSTS'!S99</f>
        <v>0</v>
      </c>
      <c r="T81" s="216">
        <f>'SPONSOR COSTS'!T99</f>
        <v>0</v>
      </c>
      <c r="U81" s="241">
        <f>'SPONSOR COSTS'!U99</f>
        <v>0</v>
      </c>
      <c r="V81" s="245">
        <f>'SPONSOR COSTS'!V99</f>
        <v>0</v>
      </c>
      <c r="W81" s="262">
        <f>'SPONSOR COSTS'!W99</f>
        <v>0</v>
      </c>
      <c r="X81" s="228">
        <f>'SPONSOR COSTS'!X99</f>
        <v>0</v>
      </c>
      <c r="Y81" s="216">
        <f>'SPONSOR COSTS'!Y99</f>
        <v>0</v>
      </c>
      <c r="Z81" s="216">
        <f>'SPONSOR COSTS'!Z99</f>
        <v>0</v>
      </c>
      <c r="AA81" s="216">
        <f>'SPONSOR COSTS'!AA99</f>
        <v>0</v>
      </c>
      <c r="AB81" s="241">
        <f>'SPONSOR COSTS'!AB99</f>
        <v>0</v>
      </c>
      <c r="AC81" s="245"/>
      <c r="AD81" s="262">
        <f>'SPONSOR COSTS'!AD99</f>
        <v>0</v>
      </c>
      <c r="AE81" s="216"/>
      <c r="AF81" s="216">
        <f>'SPONSOR COSTS'!AF99</f>
        <v>0</v>
      </c>
      <c r="AG81" s="216">
        <f>'SPONSOR COSTS'!AG99</f>
        <v>0</v>
      </c>
      <c r="AH81" s="216">
        <f>'SPONSOR COSTS'!AH99</f>
        <v>0</v>
      </c>
      <c r="AI81" s="241">
        <f>'SPONSOR COSTS'!AI99</f>
        <v>0</v>
      </c>
      <c r="AJ81" s="245">
        <f>'SPONSOR COSTS'!AJ99</f>
        <v>0</v>
      </c>
      <c r="AK81" s="262">
        <f>'SPONSOR COSTS'!AK99</f>
        <v>0</v>
      </c>
      <c r="AL81" s="216"/>
      <c r="AM81" s="39"/>
    </row>
    <row r="82" spans="1:39" hidden="1" outlineLevel="1" x14ac:dyDescent="0.25">
      <c r="A82" s="256"/>
      <c r="B82" s="393"/>
      <c r="C82" s="394" t="str">
        <f>'SPONSOR COSTS'!C100</f>
        <v>Sub 15</v>
      </c>
      <c r="D82" s="149"/>
      <c r="E82" s="149"/>
      <c r="F82" s="149"/>
      <c r="G82" s="150"/>
      <c r="H82" s="194"/>
      <c r="I82" s="262">
        <f>'SPONSOR COSTS'!I100</f>
        <v>0</v>
      </c>
      <c r="J82" s="216"/>
      <c r="K82" s="225">
        <f>'SPONSOR COSTS'!K100</f>
        <v>0</v>
      </c>
      <c r="L82" s="216">
        <f>'SPONSOR COSTS'!L100</f>
        <v>0</v>
      </c>
      <c r="M82" s="216">
        <f>'SPONSOR COSTS'!M100</f>
        <v>0</v>
      </c>
      <c r="N82" s="241">
        <f>'SPONSOR COSTS'!N100</f>
        <v>0</v>
      </c>
      <c r="O82" s="245">
        <f>'SPONSOR COSTS'!O100</f>
        <v>0</v>
      </c>
      <c r="P82" s="262">
        <f>'SPONSOR COSTS'!P100</f>
        <v>0</v>
      </c>
      <c r="Q82" s="216"/>
      <c r="R82" s="216">
        <f>'SPONSOR COSTS'!R100</f>
        <v>0</v>
      </c>
      <c r="S82" s="216">
        <f>'SPONSOR COSTS'!S100</f>
        <v>0</v>
      </c>
      <c r="T82" s="216">
        <f>'SPONSOR COSTS'!T100</f>
        <v>0</v>
      </c>
      <c r="U82" s="241">
        <f>'SPONSOR COSTS'!U100</f>
        <v>0</v>
      </c>
      <c r="V82" s="245">
        <f>'SPONSOR COSTS'!V100</f>
        <v>0</v>
      </c>
      <c r="W82" s="262">
        <f>'SPONSOR COSTS'!W100</f>
        <v>0</v>
      </c>
      <c r="X82" s="228">
        <f>'SPONSOR COSTS'!X100</f>
        <v>0</v>
      </c>
      <c r="Y82" s="216">
        <f>'SPONSOR COSTS'!Y100</f>
        <v>0</v>
      </c>
      <c r="Z82" s="216">
        <f>'SPONSOR COSTS'!Z100</f>
        <v>0</v>
      </c>
      <c r="AA82" s="216">
        <f>'SPONSOR COSTS'!AA100</f>
        <v>0</v>
      </c>
      <c r="AB82" s="241">
        <f>'SPONSOR COSTS'!AB100</f>
        <v>0</v>
      </c>
      <c r="AC82" s="245"/>
      <c r="AD82" s="262">
        <f>'SPONSOR COSTS'!AD100</f>
        <v>0</v>
      </c>
      <c r="AE82" s="216"/>
      <c r="AF82" s="216">
        <f>'SPONSOR COSTS'!AF100</f>
        <v>0</v>
      </c>
      <c r="AG82" s="216">
        <f>'SPONSOR COSTS'!AG100</f>
        <v>0</v>
      </c>
      <c r="AH82" s="216">
        <f>'SPONSOR COSTS'!AH100</f>
        <v>0</v>
      </c>
      <c r="AI82" s="241">
        <f>'SPONSOR COSTS'!AI100</f>
        <v>0</v>
      </c>
      <c r="AJ82" s="245">
        <f>'SPONSOR COSTS'!AJ100</f>
        <v>0</v>
      </c>
      <c r="AK82" s="262">
        <f>'SPONSOR COSTS'!AK100</f>
        <v>0</v>
      </c>
      <c r="AL82" s="216"/>
      <c r="AM82" s="39"/>
    </row>
    <row r="83" spans="1:39" hidden="1" outlineLevel="1" x14ac:dyDescent="0.25">
      <c r="A83" s="256"/>
      <c r="B83" s="393"/>
      <c r="C83" s="394" t="str">
        <f>'SPONSOR COSTS'!C101</f>
        <v>Sub 16</v>
      </c>
      <c r="D83" s="149"/>
      <c r="E83" s="149"/>
      <c r="F83" s="149"/>
      <c r="G83" s="150"/>
      <c r="H83" s="194"/>
      <c r="I83" s="262">
        <f>'SPONSOR COSTS'!I101</f>
        <v>0</v>
      </c>
      <c r="J83" s="216"/>
      <c r="K83" s="225">
        <f>'SPONSOR COSTS'!K101</f>
        <v>0</v>
      </c>
      <c r="L83" s="216">
        <f>'SPONSOR COSTS'!L101</f>
        <v>0</v>
      </c>
      <c r="M83" s="216">
        <f>'SPONSOR COSTS'!M101</f>
        <v>0</v>
      </c>
      <c r="N83" s="241">
        <f>'SPONSOR COSTS'!N101</f>
        <v>0</v>
      </c>
      <c r="O83" s="245">
        <f>'SPONSOR COSTS'!O101</f>
        <v>0</v>
      </c>
      <c r="P83" s="262">
        <f>'SPONSOR COSTS'!P101</f>
        <v>0</v>
      </c>
      <c r="Q83" s="216"/>
      <c r="R83" s="216">
        <f>'SPONSOR COSTS'!R101</f>
        <v>0</v>
      </c>
      <c r="S83" s="216">
        <f>'SPONSOR COSTS'!S101</f>
        <v>0</v>
      </c>
      <c r="T83" s="216">
        <f>'SPONSOR COSTS'!T101</f>
        <v>0</v>
      </c>
      <c r="U83" s="241">
        <f>'SPONSOR COSTS'!U101</f>
        <v>0</v>
      </c>
      <c r="V83" s="245">
        <f>'SPONSOR COSTS'!V101</f>
        <v>0</v>
      </c>
      <c r="W83" s="262">
        <f>'SPONSOR COSTS'!W101</f>
        <v>0</v>
      </c>
      <c r="X83" s="228">
        <f>'SPONSOR COSTS'!X101</f>
        <v>0</v>
      </c>
      <c r="Y83" s="216">
        <f>'SPONSOR COSTS'!Y101</f>
        <v>0</v>
      </c>
      <c r="Z83" s="216">
        <f>'SPONSOR COSTS'!Z101</f>
        <v>0</v>
      </c>
      <c r="AA83" s="216">
        <f>'SPONSOR COSTS'!AA101</f>
        <v>0</v>
      </c>
      <c r="AB83" s="241">
        <f>'SPONSOR COSTS'!AB101</f>
        <v>0</v>
      </c>
      <c r="AC83" s="245"/>
      <c r="AD83" s="262">
        <f>'SPONSOR COSTS'!AD101</f>
        <v>0</v>
      </c>
      <c r="AE83" s="216"/>
      <c r="AF83" s="216">
        <f>'SPONSOR COSTS'!AF101</f>
        <v>0</v>
      </c>
      <c r="AG83" s="216">
        <f>'SPONSOR COSTS'!AG101</f>
        <v>0</v>
      </c>
      <c r="AH83" s="216">
        <f>'SPONSOR COSTS'!AH101</f>
        <v>0</v>
      </c>
      <c r="AI83" s="241">
        <f>'SPONSOR COSTS'!AI101</f>
        <v>0</v>
      </c>
      <c r="AJ83" s="245">
        <f>'SPONSOR COSTS'!AJ101</f>
        <v>0</v>
      </c>
      <c r="AK83" s="262">
        <f>'SPONSOR COSTS'!AK101</f>
        <v>0</v>
      </c>
      <c r="AL83" s="216"/>
      <c r="AM83" s="39"/>
    </row>
    <row r="84" spans="1:39" hidden="1" outlineLevel="1" x14ac:dyDescent="0.25">
      <c r="A84" s="256"/>
      <c r="B84" s="393"/>
      <c r="C84" s="394" t="str">
        <f>'SPONSOR COSTS'!C102</f>
        <v>Sub 17</v>
      </c>
      <c r="D84" s="149"/>
      <c r="E84" s="149"/>
      <c r="F84" s="149"/>
      <c r="G84" s="150"/>
      <c r="H84" s="194"/>
      <c r="I84" s="262">
        <f>'SPONSOR COSTS'!I102</f>
        <v>0</v>
      </c>
      <c r="J84" s="216"/>
      <c r="K84" s="225">
        <f>'SPONSOR COSTS'!K102</f>
        <v>0</v>
      </c>
      <c r="L84" s="216">
        <f>'SPONSOR COSTS'!L102</f>
        <v>0</v>
      </c>
      <c r="M84" s="216">
        <f>'SPONSOR COSTS'!M102</f>
        <v>0</v>
      </c>
      <c r="N84" s="241">
        <f>'SPONSOR COSTS'!N102</f>
        <v>0</v>
      </c>
      <c r="O84" s="245">
        <f>'SPONSOR COSTS'!O102</f>
        <v>0</v>
      </c>
      <c r="P84" s="262">
        <f>'SPONSOR COSTS'!P102</f>
        <v>0</v>
      </c>
      <c r="Q84" s="216"/>
      <c r="R84" s="216">
        <f>'SPONSOR COSTS'!R102</f>
        <v>0</v>
      </c>
      <c r="S84" s="216">
        <f>'SPONSOR COSTS'!S102</f>
        <v>0</v>
      </c>
      <c r="T84" s="216">
        <f>'SPONSOR COSTS'!T102</f>
        <v>0</v>
      </c>
      <c r="U84" s="241">
        <f>'SPONSOR COSTS'!U102</f>
        <v>0</v>
      </c>
      <c r="V84" s="245">
        <f>'SPONSOR COSTS'!V102</f>
        <v>0</v>
      </c>
      <c r="W84" s="262">
        <f>'SPONSOR COSTS'!W102</f>
        <v>0</v>
      </c>
      <c r="X84" s="228">
        <f>'SPONSOR COSTS'!X102</f>
        <v>0</v>
      </c>
      <c r="Y84" s="216">
        <f>'SPONSOR COSTS'!Y102</f>
        <v>0</v>
      </c>
      <c r="Z84" s="216">
        <f>'SPONSOR COSTS'!Z102</f>
        <v>0</v>
      </c>
      <c r="AA84" s="216">
        <f>'SPONSOR COSTS'!AA102</f>
        <v>0</v>
      </c>
      <c r="AB84" s="241">
        <f>'SPONSOR COSTS'!AB102</f>
        <v>0</v>
      </c>
      <c r="AC84" s="245"/>
      <c r="AD84" s="262">
        <f>'SPONSOR COSTS'!AD102</f>
        <v>0</v>
      </c>
      <c r="AE84" s="216"/>
      <c r="AF84" s="216">
        <f>'SPONSOR COSTS'!AF102</f>
        <v>0</v>
      </c>
      <c r="AG84" s="216">
        <f>'SPONSOR COSTS'!AG102</f>
        <v>0</v>
      </c>
      <c r="AH84" s="216">
        <f>'SPONSOR COSTS'!AH102</f>
        <v>0</v>
      </c>
      <c r="AI84" s="241">
        <f>'SPONSOR COSTS'!AI102</f>
        <v>0</v>
      </c>
      <c r="AJ84" s="245">
        <f>'SPONSOR COSTS'!AJ102</f>
        <v>0</v>
      </c>
      <c r="AK84" s="262">
        <f>'SPONSOR COSTS'!AK102</f>
        <v>0</v>
      </c>
      <c r="AL84" s="216"/>
      <c r="AM84" s="39"/>
    </row>
    <row r="85" spans="1:39" hidden="1" outlineLevel="1" x14ac:dyDescent="0.25">
      <c r="A85" s="256"/>
      <c r="B85" s="393"/>
      <c r="C85" s="394" t="str">
        <f>'SPONSOR COSTS'!C103</f>
        <v>Sub 18</v>
      </c>
      <c r="D85" s="149"/>
      <c r="E85" s="149"/>
      <c r="F85" s="149"/>
      <c r="G85" s="150"/>
      <c r="H85" s="194"/>
      <c r="I85" s="262">
        <f>'SPONSOR COSTS'!I103</f>
        <v>0</v>
      </c>
      <c r="J85" s="216"/>
      <c r="K85" s="225">
        <f>'SPONSOR COSTS'!K103</f>
        <v>0</v>
      </c>
      <c r="L85" s="216">
        <f>'SPONSOR COSTS'!L103</f>
        <v>0</v>
      </c>
      <c r="M85" s="216">
        <f>'SPONSOR COSTS'!M103</f>
        <v>0</v>
      </c>
      <c r="N85" s="241">
        <f>'SPONSOR COSTS'!N103</f>
        <v>0</v>
      </c>
      <c r="O85" s="245">
        <f>'SPONSOR COSTS'!O103</f>
        <v>0</v>
      </c>
      <c r="P85" s="262">
        <f>'SPONSOR COSTS'!P103</f>
        <v>0</v>
      </c>
      <c r="Q85" s="216"/>
      <c r="R85" s="216">
        <f>'SPONSOR COSTS'!R103</f>
        <v>0</v>
      </c>
      <c r="S85" s="216">
        <f>'SPONSOR COSTS'!S103</f>
        <v>0</v>
      </c>
      <c r="T85" s="216">
        <f>'SPONSOR COSTS'!T103</f>
        <v>0</v>
      </c>
      <c r="U85" s="241">
        <f>'SPONSOR COSTS'!U103</f>
        <v>0</v>
      </c>
      <c r="V85" s="245">
        <f>'SPONSOR COSTS'!V103</f>
        <v>0</v>
      </c>
      <c r="W85" s="262">
        <f>'SPONSOR COSTS'!W103</f>
        <v>0</v>
      </c>
      <c r="X85" s="228">
        <f>'SPONSOR COSTS'!X103</f>
        <v>0</v>
      </c>
      <c r="Y85" s="216">
        <f>'SPONSOR COSTS'!Y103</f>
        <v>0</v>
      </c>
      <c r="Z85" s="216">
        <f>'SPONSOR COSTS'!Z103</f>
        <v>0</v>
      </c>
      <c r="AA85" s="216">
        <f>'SPONSOR COSTS'!AA103</f>
        <v>0</v>
      </c>
      <c r="AB85" s="241">
        <f>'SPONSOR COSTS'!AB103</f>
        <v>0</v>
      </c>
      <c r="AC85" s="245"/>
      <c r="AD85" s="262">
        <f>'SPONSOR COSTS'!AD103</f>
        <v>0</v>
      </c>
      <c r="AE85" s="216"/>
      <c r="AF85" s="216">
        <f>'SPONSOR COSTS'!AF103</f>
        <v>0</v>
      </c>
      <c r="AG85" s="216">
        <f>'SPONSOR COSTS'!AG103</f>
        <v>0</v>
      </c>
      <c r="AH85" s="216">
        <f>'SPONSOR COSTS'!AH103</f>
        <v>0</v>
      </c>
      <c r="AI85" s="241">
        <f>'SPONSOR COSTS'!AI103</f>
        <v>0</v>
      </c>
      <c r="AJ85" s="245">
        <f>'SPONSOR COSTS'!AJ103</f>
        <v>0</v>
      </c>
      <c r="AK85" s="262">
        <f>'SPONSOR COSTS'!AK103</f>
        <v>0</v>
      </c>
      <c r="AL85" s="216"/>
      <c r="AM85" s="39"/>
    </row>
    <row r="86" spans="1:39" hidden="1" outlineLevel="1" x14ac:dyDescent="0.25">
      <c r="A86" s="256"/>
      <c r="B86" s="393"/>
      <c r="C86" s="394" t="str">
        <f>'SPONSOR COSTS'!C104</f>
        <v>Sub 19</v>
      </c>
      <c r="D86" s="149"/>
      <c r="E86" s="149"/>
      <c r="F86" s="149"/>
      <c r="G86" s="150"/>
      <c r="H86" s="194"/>
      <c r="I86" s="262">
        <f>'SPONSOR COSTS'!I104</f>
        <v>0</v>
      </c>
      <c r="J86" s="216"/>
      <c r="K86" s="225">
        <f>'SPONSOR COSTS'!K104</f>
        <v>0</v>
      </c>
      <c r="L86" s="216">
        <f>'SPONSOR COSTS'!L104</f>
        <v>0</v>
      </c>
      <c r="M86" s="216">
        <f>'SPONSOR COSTS'!M104</f>
        <v>0</v>
      </c>
      <c r="N86" s="241">
        <f>'SPONSOR COSTS'!N104</f>
        <v>0</v>
      </c>
      <c r="O86" s="245">
        <f>'SPONSOR COSTS'!O104</f>
        <v>0</v>
      </c>
      <c r="P86" s="262">
        <f>'SPONSOR COSTS'!P104</f>
        <v>0</v>
      </c>
      <c r="Q86" s="216"/>
      <c r="R86" s="216">
        <f>'SPONSOR COSTS'!R104</f>
        <v>0</v>
      </c>
      <c r="S86" s="216">
        <f>'SPONSOR COSTS'!S104</f>
        <v>0</v>
      </c>
      <c r="T86" s="216">
        <f>'SPONSOR COSTS'!T104</f>
        <v>0</v>
      </c>
      <c r="U86" s="241">
        <f>'SPONSOR COSTS'!U104</f>
        <v>0</v>
      </c>
      <c r="V86" s="245">
        <f>'SPONSOR COSTS'!V104</f>
        <v>0</v>
      </c>
      <c r="W86" s="262">
        <f>'SPONSOR COSTS'!W104</f>
        <v>0</v>
      </c>
      <c r="X86" s="228">
        <f>'SPONSOR COSTS'!X104</f>
        <v>0</v>
      </c>
      <c r="Y86" s="216">
        <f>'SPONSOR COSTS'!Y104</f>
        <v>0</v>
      </c>
      <c r="Z86" s="216">
        <f>'SPONSOR COSTS'!Z104</f>
        <v>0</v>
      </c>
      <c r="AA86" s="216">
        <f>'SPONSOR COSTS'!AA104</f>
        <v>0</v>
      </c>
      <c r="AB86" s="241">
        <f>'SPONSOR COSTS'!AB104</f>
        <v>0</v>
      </c>
      <c r="AC86" s="245"/>
      <c r="AD86" s="262">
        <f>'SPONSOR COSTS'!AD104</f>
        <v>0</v>
      </c>
      <c r="AE86" s="216"/>
      <c r="AF86" s="216">
        <f>'SPONSOR COSTS'!AF104</f>
        <v>0</v>
      </c>
      <c r="AG86" s="216">
        <f>'SPONSOR COSTS'!AG104</f>
        <v>0</v>
      </c>
      <c r="AH86" s="216">
        <f>'SPONSOR COSTS'!AH104</f>
        <v>0</v>
      </c>
      <c r="AI86" s="241">
        <f>'SPONSOR COSTS'!AI104</f>
        <v>0</v>
      </c>
      <c r="AJ86" s="245">
        <f>'SPONSOR COSTS'!AJ104</f>
        <v>0</v>
      </c>
      <c r="AK86" s="262">
        <f>'SPONSOR COSTS'!AK104</f>
        <v>0</v>
      </c>
      <c r="AL86" s="216"/>
      <c r="AM86" s="39"/>
    </row>
    <row r="87" spans="1:39" hidden="1" outlineLevel="1" x14ac:dyDescent="0.25">
      <c r="A87" s="256"/>
      <c r="B87" s="393"/>
      <c r="C87" s="394" t="str">
        <f>'SPONSOR COSTS'!C105</f>
        <v>Sub 20</v>
      </c>
      <c r="D87" s="149"/>
      <c r="E87" s="149"/>
      <c r="F87" s="149"/>
      <c r="G87" s="150"/>
      <c r="H87" s="194"/>
      <c r="I87" s="262">
        <f>'SPONSOR COSTS'!I105</f>
        <v>0</v>
      </c>
      <c r="J87" s="216"/>
      <c r="K87" s="225">
        <f>'SPONSOR COSTS'!K105</f>
        <v>0</v>
      </c>
      <c r="L87" s="216">
        <f>'SPONSOR COSTS'!L105</f>
        <v>0</v>
      </c>
      <c r="M87" s="216">
        <f>'SPONSOR COSTS'!M105</f>
        <v>0</v>
      </c>
      <c r="N87" s="241">
        <f>'SPONSOR COSTS'!N105</f>
        <v>0</v>
      </c>
      <c r="O87" s="245">
        <f>'SPONSOR COSTS'!O105</f>
        <v>0</v>
      </c>
      <c r="P87" s="262">
        <f>'SPONSOR COSTS'!P105</f>
        <v>0</v>
      </c>
      <c r="Q87" s="216"/>
      <c r="R87" s="216">
        <f>'SPONSOR COSTS'!R105</f>
        <v>0</v>
      </c>
      <c r="S87" s="216">
        <f>'SPONSOR COSTS'!S105</f>
        <v>0</v>
      </c>
      <c r="T87" s="216">
        <f>'SPONSOR COSTS'!T105</f>
        <v>0</v>
      </c>
      <c r="U87" s="241">
        <f>'SPONSOR COSTS'!U105</f>
        <v>0</v>
      </c>
      <c r="V87" s="245">
        <f>'SPONSOR COSTS'!V105</f>
        <v>0</v>
      </c>
      <c r="W87" s="262">
        <f>'SPONSOR COSTS'!W105</f>
        <v>0</v>
      </c>
      <c r="X87" s="228">
        <f>'SPONSOR COSTS'!X105</f>
        <v>0</v>
      </c>
      <c r="Y87" s="216">
        <f>'SPONSOR COSTS'!Y105</f>
        <v>0</v>
      </c>
      <c r="Z87" s="216">
        <f>'SPONSOR COSTS'!Z105</f>
        <v>0</v>
      </c>
      <c r="AA87" s="216">
        <f>'SPONSOR COSTS'!AA105</f>
        <v>0</v>
      </c>
      <c r="AB87" s="241">
        <f>'SPONSOR COSTS'!AB105</f>
        <v>0</v>
      </c>
      <c r="AC87" s="245"/>
      <c r="AD87" s="262">
        <f>'SPONSOR COSTS'!AD105</f>
        <v>0</v>
      </c>
      <c r="AE87" s="216"/>
      <c r="AF87" s="216">
        <f>'SPONSOR COSTS'!AF105</f>
        <v>0</v>
      </c>
      <c r="AG87" s="216">
        <f>'SPONSOR COSTS'!AG105</f>
        <v>0</v>
      </c>
      <c r="AH87" s="216">
        <f>'SPONSOR COSTS'!AH105</f>
        <v>0</v>
      </c>
      <c r="AI87" s="241">
        <f>'SPONSOR COSTS'!AI105</f>
        <v>0</v>
      </c>
      <c r="AJ87" s="245">
        <f>'SPONSOR COSTS'!AJ105</f>
        <v>0</v>
      </c>
      <c r="AK87" s="262">
        <f>'SPONSOR COSTS'!AK105</f>
        <v>0</v>
      </c>
      <c r="AL87" s="216"/>
      <c r="AM87" s="39"/>
    </row>
    <row r="88" spans="1:39" hidden="1" outlineLevel="1" x14ac:dyDescent="0.25">
      <c r="A88" s="256"/>
      <c r="B88" s="393"/>
      <c r="C88" s="394" t="str">
        <f>'SPONSOR COSTS'!C106</f>
        <v>Sub 21</v>
      </c>
      <c r="D88" s="149"/>
      <c r="E88" s="149"/>
      <c r="F88" s="149"/>
      <c r="G88" s="150"/>
      <c r="H88" s="194"/>
      <c r="I88" s="262">
        <f>'SPONSOR COSTS'!I106</f>
        <v>0</v>
      </c>
      <c r="J88" s="216"/>
      <c r="K88" s="225">
        <f>'SPONSOR COSTS'!K106</f>
        <v>0</v>
      </c>
      <c r="L88" s="216">
        <f>'SPONSOR COSTS'!L106</f>
        <v>0</v>
      </c>
      <c r="M88" s="216">
        <f>'SPONSOR COSTS'!M106</f>
        <v>0</v>
      </c>
      <c r="N88" s="241">
        <f>'SPONSOR COSTS'!N106</f>
        <v>0</v>
      </c>
      <c r="O88" s="245">
        <f>'SPONSOR COSTS'!O106</f>
        <v>0</v>
      </c>
      <c r="P88" s="262">
        <f>'SPONSOR COSTS'!P106</f>
        <v>0</v>
      </c>
      <c r="Q88" s="216"/>
      <c r="R88" s="216">
        <f>'SPONSOR COSTS'!R106</f>
        <v>0</v>
      </c>
      <c r="S88" s="216">
        <f>'SPONSOR COSTS'!S106</f>
        <v>0</v>
      </c>
      <c r="T88" s="216">
        <f>'SPONSOR COSTS'!T106</f>
        <v>0</v>
      </c>
      <c r="U88" s="241">
        <f>'SPONSOR COSTS'!U106</f>
        <v>0</v>
      </c>
      <c r="V88" s="245">
        <f>'SPONSOR COSTS'!V106</f>
        <v>0</v>
      </c>
      <c r="W88" s="262">
        <f>'SPONSOR COSTS'!W106</f>
        <v>0</v>
      </c>
      <c r="X88" s="228">
        <f>'SPONSOR COSTS'!X106</f>
        <v>0</v>
      </c>
      <c r="Y88" s="216">
        <f>'SPONSOR COSTS'!Y106</f>
        <v>0</v>
      </c>
      <c r="Z88" s="216">
        <f>'SPONSOR COSTS'!Z106</f>
        <v>0</v>
      </c>
      <c r="AA88" s="216">
        <f>'SPONSOR COSTS'!AA106</f>
        <v>0</v>
      </c>
      <c r="AB88" s="241">
        <f>'SPONSOR COSTS'!AB106</f>
        <v>0</v>
      </c>
      <c r="AC88" s="245"/>
      <c r="AD88" s="262">
        <f>'SPONSOR COSTS'!AD106</f>
        <v>0</v>
      </c>
      <c r="AE88" s="216"/>
      <c r="AF88" s="216">
        <f>'SPONSOR COSTS'!AF106</f>
        <v>0</v>
      </c>
      <c r="AG88" s="216">
        <f>'SPONSOR COSTS'!AG106</f>
        <v>0</v>
      </c>
      <c r="AH88" s="216">
        <f>'SPONSOR COSTS'!AH106</f>
        <v>0</v>
      </c>
      <c r="AI88" s="241">
        <f>'SPONSOR COSTS'!AI106</f>
        <v>0</v>
      </c>
      <c r="AJ88" s="245">
        <f>'SPONSOR COSTS'!AJ106</f>
        <v>0</v>
      </c>
      <c r="AK88" s="262">
        <f>'SPONSOR COSTS'!AK106</f>
        <v>0</v>
      </c>
      <c r="AL88" s="216"/>
      <c r="AM88" s="39"/>
    </row>
    <row r="89" spans="1:39" hidden="1" outlineLevel="1" x14ac:dyDescent="0.25">
      <c r="A89" s="256">
        <f>'SPONSOR COSTS'!A87</f>
        <v>0</v>
      </c>
      <c r="B89" s="393">
        <f>'SPONSOR COSTS'!B87</f>
        <v>0</v>
      </c>
      <c r="C89" s="394" t="str">
        <f>'SPONSOR COSTS'!C107</f>
        <v>Sub 22</v>
      </c>
      <c r="D89" s="149">
        <f>'SPONSOR COSTS'!D87</f>
        <v>0</v>
      </c>
      <c r="E89" s="149">
        <f>'SPONSOR COSTS'!E87</f>
        <v>0</v>
      </c>
      <c r="F89" s="149">
        <f>'SPONSOR COSTS'!F87</f>
        <v>0</v>
      </c>
      <c r="G89" s="150">
        <f>'SPONSOR COSTS'!G87</f>
        <v>0</v>
      </c>
      <c r="H89" s="194">
        <f>'SPONSOR COSTS'!H87</f>
        <v>0</v>
      </c>
      <c r="I89" s="262">
        <f>'SPONSOR COSTS'!I107</f>
        <v>0</v>
      </c>
      <c r="J89" s="216"/>
      <c r="K89" s="225">
        <f>'SPONSOR COSTS'!K107</f>
        <v>0</v>
      </c>
      <c r="L89" s="216">
        <f>'SPONSOR COSTS'!L107</f>
        <v>0</v>
      </c>
      <c r="M89" s="216">
        <f>'SPONSOR COSTS'!M107</f>
        <v>0</v>
      </c>
      <c r="N89" s="241">
        <f>'SPONSOR COSTS'!N107</f>
        <v>0</v>
      </c>
      <c r="O89" s="245">
        <f>'SPONSOR COSTS'!O107</f>
        <v>0</v>
      </c>
      <c r="P89" s="262">
        <f>'SPONSOR COSTS'!P107</f>
        <v>0</v>
      </c>
      <c r="Q89" s="216"/>
      <c r="R89" s="216">
        <f>'SPONSOR COSTS'!R107</f>
        <v>0</v>
      </c>
      <c r="S89" s="216">
        <f>'SPONSOR COSTS'!S107</f>
        <v>0</v>
      </c>
      <c r="T89" s="216">
        <f>'SPONSOR COSTS'!T107</f>
        <v>0</v>
      </c>
      <c r="U89" s="241">
        <f>'SPONSOR COSTS'!U107</f>
        <v>0</v>
      </c>
      <c r="V89" s="245">
        <f>'SPONSOR COSTS'!V107</f>
        <v>0</v>
      </c>
      <c r="W89" s="262">
        <f>'SPONSOR COSTS'!W107</f>
        <v>0</v>
      </c>
      <c r="X89" s="228">
        <f>'SPONSOR COSTS'!X107</f>
        <v>0</v>
      </c>
      <c r="Y89" s="216">
        <f>'SPONSOR COSTS'!Y107</f>
        <v>0</v>
      </c>
      <c r="Z89" s="216">
        <f>'SPONSOR COSTS'!Z107</f>
        <v>0</v>
      </c>
      <c r="AA89" s="216">
        <f>'SPONSOR COSTS'!AA107</f>
        <v>0</v>
      </c>
      <c r="AB89" s="241">
        <f>'SPONSOR COSTS'!AB107</f>
        <v>0</v>
      </c>
      <c r="AC89" s="245"/>
      <c r="AD89" s="262">
        <f>'SPONSOR COSTS'!AD107</f>
        <v>0</v>
      </c>
      <c r="AE89" s="216"/>
      <c r="AF89" s="216">
        <f>'SPONSOR COSTS'!AF107</f>
        <v>0</v>
      </c>
      <c r="AG89" s="216">
        <f>'SPONSOR COSTS'!AG107</f>
        <v>0</v>
      </c>
      <c r="AH89" s="216">
        <f>'SPONSOR COSTS'!AH107</f>
        <v>0</v>
      </c>
      <c r="AI89" s="241">
        <f>'SPONSOR COSTS'!AI107</f>
        <v>0</v>
      </c>
      <c r="AJ89" s="245">
        <f>'SPONSOR COSTS'!AJ107</f>
        <v>0</v>
      </c>
      <c r="AK89" s="262">
        <f>'SPONSOR COSTS'!AK107</f>
        <v>0</v>
      </c>
      <c r="AL89" s="216"/>
      <c r="AM89" s="39">
        <f>'SPONSOR COSTS'!AM87</f>
        <v>0</v>
      </c>
    </row>
    <row r="90" spans="1:39" hidden="1" outlineLevel="1" x14ac:dyDescent="0.25">
      <c r="A90" s="256">
        <f>'SPONSOR COSTS'!A88</f>
        <v>0</v>
      </c>
      <c r="B90" s="393">
        <f>'SPONSOR COSTS'!B88</f>
        <v>0</v>
      </c>
      <c r="C90" s="394" t="str">
        <f>'SPONSOR COSTS'!C108</f>
        <v>Sub 23</v>
      </c>
      <c r="D90" s="149">
        <f>'SPONSOR COSTS'!D88</f>
        <v>0</v>
      </c>
      <c r="E90" s="149">
        <f>'SPONSOR COSTS'!E88</f>
        <v>0</v>
      </c>
      <c r="F90" s="149">
        <f>'SPONSOR COSTS'!F88</f>
        <v>0</v>
      </c>
      <c r="G90" s="150">
        <f>'SPONSOR COSTS'!G88</f>
        <v>0</v>
      </c>
      <c r="H90" s="194">
        <f>'SPONSOR COSTS'!H88</f>
        <v>0</v>
      </c>
      <c r="I90" s="262">
        <f>'SPONSOR COSTS'!I108</f>
        <v>0</v>
      </c>
      <c r="J90" s="216"/>
      <c r="K90" s="225">
        <f>'SPONSOR COSTS'!K108</f>
        <v>0</v>
      </c>
      <c r="L90" s="216">
        <f>'SPONSOR COSTS'!L108</f>
        <v>0</v>
      </c>
      <c r="M90" s="216">
        <f>'SPONSOR COSTS'!M108</f>
        <v>0</v>
      </c>
      <c r="N90" s="241">
        <f>'SPONSOR COSTS'!N108</f>
        <v>0</v>
      </c>
      <c r="O90" s="245">
        <f>'SPONSOR COSTS'!O108</f>
        <v>0</v>
      </c>
      <c r="P90" s="262">
        <f>'SPONSOR COSTS'!P108</f>
        <v>0</v>
      </c>
      <c r="Q90" s="216"/>
      <c r="R90" s="216">
        <f>'SPONSOR COSTS'!R108</f>
        <v>0</v>
      </c>
      <c r="S90" s="216">
        <f>'SPONSOR COSTS'!S108</f>
        <v>0</v>
      </c>
      <c r="T90" s="216">
        <f>'SPONSOR COSTS'!T108</f>
        <v>0</v>
      </c>
      <c r="U90" s="241">
        <f>'SPONSOR COSTS'!U108</f>
        <v>0</v>
      </c>
      <c r="V90" s="245">
        <f>'SPONSOR COSTS'!V108</f>
        <v>0</v>
      </c>
      <c r="W90" s="262">
        <f>'SPONSOR COSTS'!W108</f>
        <v>0</v>
      </c>
      <c r="X90" s="228">
        <f>'SPONSOR COSTS'!X108</f>
        <v>0</v>
      </c>
      <c r="Y90" s="216">
        <f>'SPONSOR COSTS'!Y108</f>
        <v>0</v>
      </c>
      <c r="Z90" s="216">
        <f>'SPONSOR COSTS'!Z108</f>
        <v>0</v>
      </c>
      <c r="AA90" s="216">
        <f>'SPONSOR COSTS'!AA108</f>
        <v>0</v>
      </c>
      <c r="AB90" s="241">
        <f>'SPONSOR COSTS'!AB108</f>
        <v>0</v>
      </c>
      <c r="AC90" s="245"/>
      <c r="AD90" s="262">
        <f>'SPONSOR COSTS'!AD108</f>
        <v>0</v>
      </c>
      <c r="AE90" s="216"/>
      <c r="AF90" s="216">
        <f>'SPONSOR COSTS'!AF108</f>
        <v>0</v>
      </c>
      <c r="AG90" s="216">
        <f>'SPONSOR COSTS'!AG108</f>
        <v>0</v>
      </c>
      <c r="AH90" s="216">
        <f>'SPONSOR COSTS'!AH108</f>
        <v>0</v>
      </c>
      <c r="AI90" s="241">
        <f>'SPONSOR COSTS'!AI108</f>
        <v>0</v>
      </c>
      <c r="AJ90" s="245">
        <f>'SPONSOR COSTS'!AJ108</f>
        <v>0</v>
      </c>
      <c r="AK90" s="262">
        <f>'SPONSOR COSTS'!AK108</f>
        <v>0</v>
      </c>
      <c r="AL90" s="216"/>
      <c r="AM90" s="39">
        <f>'SPONSOR COSTS'!AM88</f>
        <v>0</v>
      </c>
    </row>
    <row r="91" spans="1:39" hidden="1" outlineLevel="1" x14ac:dyDescent="0.25">
      <c r="A91" s="256">
        <f>'SPONSOR COSTS'!A89</f>
        <v>0</v>
      </c>
      <c r="B91" s="393">
        <f>'SPONSOR COSTS'!B89</f>
        <v>0</v>
      </c>
      <c r="C91" s="394" t="str">
        <f>'SPONSOR COSTS'!C109</f>
        <v>Sub 24</v>
      </c>
      <c r="D91" s="149">
        <f>'SPONSOR COSTS'!D89</f>
        <v>0</v>
      </c>
      <c r="E91" s="149">
        <f>'SPONSOR COSTS'!E89</f>
        <v>0</v>
      </c>
      <c r="F91" s="149">
        <f>'SPONSOR COSTS'!F89</f>
        <v>0</v>
      </c>
      <c r="G91" s="150">
        <f>'SPONSOR COSTS'!G89</f>
        <v>0</v>
      </c>
      <c r="H91" s="194">
        <f>'SPONSOR COSTS'!H89</f>
        <v>0</v>
      </c>
      <c r="I91" s="262">
        <f>'SPONSOR COSTS'!I109</f>
        <v>0</v>
      </c>
      <c r="J91" s="216"/>
      <c r="K91" s="225">
        <f>'SPONSOR COSTS'!K109</f>
        <v>0</v>
      </c>
      <c r="L91" s="216">
        <f>'SPONSOR COSTS'!L109</f>
        <v>0</v>
      </c>
      <c r="M91" s="216">
        <f>'SPONSOR COSTS'!M109</f>
        <v>0</v>
      </c>
      <c r="N91" s="241">
        <f>'SPONSOR COSTS'!N109</f>
        <v>0</v>
      </c>
      <c r="O91" s="245">
        <f>'SPONSOR COSTS'!O109</f>
        <v>0</v>
      </c>
      <c r="P91" s="262">
        <f>'SPONSOR COSTS'!P109</f>
        <v>0</v>
      </c>
      <c r="Q91" s="216"/>
      <c r="R91" s="216">
        <f>'SPONSOR COSTS'!R109</f>
        <v>0</v>
      </c>
      <c r="S91" s="216">
        <f>'SPONSOR COSTS'!S109</f>
        <v>0</v>
      </c>
      <c r="T91" s="216">
        <f>'SPONSOR COSTS'!T109</f>
        <v>0</v>
      </c>
      <c r="U91" s="241">
        <f>'SPONSOR COSTS'!U109</f>
        <v>0</v>
      </c>
      <c r="V91" s="245">
        <f>'SPONSOR COSTS'!V109</f>
        <v>0</v>
      </c>
      <c r="W91" s="262">
        <f>'SPONSOR COSTS'!W109</f>
        <v>0</v>
      </c>
      <c r="X91" s="228">
        <f>'SPONSOR COSTS'!X109</f>
        <v>0</v>
      </c>
      <c r="Y91" s="216">
        <f>'SPONSOR COSTS'!Y109</f>
        <v>0</v>
      </c>
      <c r="Z91" s="216">
        <f>'SPONSOR COSTS'!Z109</f>
        <v>0</v>
      </c>
      <c r="AA91" s="216">
        <f>'SPONSOR COSTS'!AA109</f>
        <v>0</v>
      </c>
      <c r="AB91" s="241">
        <f>'SPONSOR COSTS'!AB109</f>
        <v>0</v>
      </c>
      <c r="AC91" s="245"/>
      <c r="AD91" s="262">
        <f>'SPONSOR COSTS'!AD109</f>
        <v>0</v>
      </c>
      <c r="AE91" s="216"/>
      <c r="AF91" s="216">
        <f>'SPONSOR COSTS'!AF109</f>
        <v>0</v>
      </c>
      <c r="AG91" s="216">
        <f>'SPONSOR COSTS'!AG109</f>
        <v>0</v>
      </c>
      <c r="AH91" s="216">
        <f>'SPONSOR COSTS'!AH109</f>
        <v>0</v>
      </c>
      <c r="AI91" s="241">
        <f>'SPONSOR COSTS'!AI109</f>
        <v>0</v>
      </c>
      <c r="AJ91" s="245">
        <f>'SPONSOR COSTS'!AJ109</f>
        <v>0</v>
      </c>
      <c r="AK91" s="262">
        <f>'SPONSOR COSTS'!AK109</f>
        <v>0</v>
      </c>
      <c r="AL91" s="216"/>
      <c r="AM91" s="39">
        <f>'SPONSOR COSTS'!AM89</f>
        <v>0</v>
      </c>
    </row>
    <row r="92" spans="1:39" hidden="1" outlineLevel="1" x14ac:dyDescent="0.25">
      <c r="A92" s="256">
        <f>'SPONSOR COSTS'!A110</f>
        <v>0</v>
      </c>
      <c r="B92" s="393">
        <f>'SPONSOR COSTS'!B110</f>
        <v>0</v>
      </c>
      <c r="C92" s="394" t="str">
        <f>'SPONSOR COSTS'!C110</f>
        <v>Sub 25</v>
      </c>
      <c r="D92" s="149">
        <f>'SPONSOR COSTS'!D110</f>
        <v>0</v>
      </c>
      <c r="E92" s="149">
        <f>'SPONSOR COSTS'!E110</f>
        <v>0</v>
      </c>
      <c r="F92" s="149">
        <f>'SPONSOR COSTS'!F110</f>
        <v>0</v>
      </c>
      <c r="G92" s="150">
        <f>'SPONSOR COSTS'!G110</f>
        <v>0</v>
      </c>
      <c r="H92" s="194">
        <f>'SPONSOR COSTS'!H110</f>
        <v>0</v>
      </c>
      <c r="I92" s="262">
        <f>'SPONSOR COSTS'!I110</f>
        <v>0</v>
      </c>
      <c r="J92" s="216"/>
      <c r="K92" s="225">
        <f>'SPONSOR COSTS'!K110</f>
        <v>0</v>
      </c>
      <c r="L92" s="216">
        <f>'SPONSOR COSTS'!L110</f>
        <v>0</v>
      </c>
      <c r="M92" s="216">
        <f>'SPONSOR COSTS'!M110</f>
        <v>0</v>
      </c>
      <c r="N92" s="241">
        <f>'SPONSOR COSTS'!N110</f>
        <v>0</v>
      </c>
      <c r="O92" s="245">
        <f>'SPONSOR COSTS'!O110</f>
        <v>0</v>
      </c>
      <c r="P92" s="262">
        <f>'SPONSOR COSTS'!P110</f>
        <v>0</v>
      </c>
      <c r="Q92" s="216"/>
      <c r="R92" s="216">
        <f>'SPONSOR COSTS'!R110</f>
        <v>0</v>
      </c>
      <c r="S92" s="216">
        <f>'SPONSOR COSTS'!S110</f>
        <v>0</v>
      </c>
      <c r="T92" s="216">
        <f>'SPONSOR COSTS'!T110</f>
        <v>0</v>
      </c>
      <c r="U92" s="241">
        <f>'SPONSOR COSTS'!U110</f>
        <v>0</v>
      </c>
      <c r="V92" s="245">
        <f>'SPONSOR COSTS'!V110</f>
        <v>0</v>
      </c>
      <c r="W92" s="262">
        <f>'SPONSOR COSTS'!W110</f>
        <v>0</v>
      </c>
      <c r="X92" s="228">
        <f>'SPONSOR COSTS'!X110</f>
        <v>0</v>
      </c>
      <c r="Y92" s="216">
        <f>'SPONSOR COSTS'!Y110</f>
        <v>0</v>
      </c>
      <c r="Z92" s="216">
        <f>'SPONSOR COSTS'!Z110</f>
        <v>0</v>
      </c>
      <c r="AA92" s="216">
        <f>'SPONSOR COSTS'!AA110</f>
        <v>0</v>
      </c>
      <c r="AB92" s="241">
        <f>'SPONSOR COSTS'!AB110</f>
        <v>0</v>
      </c>
      <c r="AC92" s="245"/>
      <c r="AD92" s="262">
        <f>'SPONSOR COSTS'!AD110</f>
        <v>0</v>
      </c>
      <c r="AE92" s="216"/>
      <c r="AF92" s="216">
        <f>'SPONSOR COSTS'!AF110</f>
        <v>0</v>
      </c>
      <c r="AG92" s="216">
        <f>'SPONSOR COSTS'!AG110</f>
        <v>0</v>
      </c>
      <c r="AH92" s="216">
        <f>'SPONSOR COSTS'!AH110</f>
        <v>0</v>
      </c>
      <c r="AI92" s="241">
        <f>'SPONSOR COSTS'!AI110</f>
        <v>0</v>
      </c>
      <c r="AJ92" s="245">
        <f>'SPONSOR COSTS'!AJ110</f>
        <v>0</v>
      </c>
      <c r="AK92" s="262">
        <f>'SPONSOR COSTS'!AK110</f>
        <v>0</v>
      </c>
      <c r="AL92" s="216"/>
      <c r="AM92" s="39">
        <f>'SPONSOR COSTS'!AM110</f>
        <v>0</v>
      </c>
    </row>
    <row r="93" spans="1:39" s="76" customFormat="1" ht="15.75" collapsed="1" x14ac:dyDescent="0.25">
      <c r="A93" s="260">
        <f>'SPONSOR COSTS'!A111</f>
        <v>0</v>
      </c>
      <c r="B93" s="558" t="s">
        <v>66</v>
      </c>
      <c r="C93" s="559"/>
      <c r="D93" s="188">
        <f>'SPONSOR COSTS'!D111</f>
        <v>0</v>
      </c>
      <c r="E93" s="188">
        <f>'SPONSOR COSTS'!E111</f>
        <v>0</v>
      </c>
      <c r="F93" s="188">
        <f>'SPONSOR COSTS'!F111</f>
        <v>0</v>
      </c>
      <c r="G93" s="189">
        <f>'SPONSOR COSTS'!G111</f>
        <v>0</v>
      </c>
      <c r="H93" s="195">
        <f>'SPONSOR COSTS'!H111</f>
        <v>0</v>
      </c>
      <c r="I93" s="246">
        <f>'SPONSOR COSTS'!I111</f>
        <v>0</v>
      </c>
      <c r="J93" s="236"/>
      <c r="K93" s="237">
        <f>'SPONSOR COSTS'!K111</f>
        <v>0</v>
      </c>
      <c r="L93" s="236">
        <f>'SPONSOR COSTS'!L111</f>
        <v>0</v>
      </c>
      <c r="M93" s="236">
        <f>'SPONSOR COSTS'!M111</f>
        <v>0</v>
      </c>
      <c r="N93" s="238">
        <f>'SPONSOR COSTS'!N111</f>
        <v>0</v>
      </c>
      <c r="O93" s="138">
        <f>'SPONSOR COSTS'!O111</f>
        <v>0</v>
      </c>
      <c r="P93" s="246">
        <f>'SPONSOR COSTS'!P111</f>
        <v>0</v>
      </c>
      <c r="Q93" s="236"/>
      <c r="R93" s="236">
        <f>'SPONSOR COSTS'!R111</f>
        <v>0</v>
      </c>
      <c r="S93" s="236">
        <f>'SPONSOR COSTS'!S111</f>
        <v>0</v>
      </c>
      <c r="T93" s="236">
        <f>'SPONSOR COSTS'!T111</f>
        <v>0</v>
      </c>
      <c r="U93" s="238">
        <f>'SPONSOR COSTS'!U111</f>
        <v>0</v>
      </c>
      <c r="V93" s="138">
        <f>'SPONSOR COSTS'!V111</f>
        <v>0</v>
      </c>
      <c r="W93" s="246">
        <f>'SPONSOR COSTS'!W111</f>
        <v>0</v>
      </c>
      <c r="X93" s="239">
        <f>'SPONSOR COSTS'!X111</f>
        <v>0</v>
      </c>
      <c r="Y93" s="236">
        <f>'SPONSOR COSTS'!Y111</f>
        <v>0</v>
      </c>
      <c r="Z93" s="236">
        <f>'SPONSOR COSTS'!Z111</f>
        <v>0</v>
      </c>
      <c r="AA93" s="236">
        <f>'SPONSOR COSTS'!AA111</f>
        <v>0</v>
      </c>
      <c r="AB93" s="238">
        <f>'SPONSOR COSTS'!AB111</f>
        <v>0</v>
      </c>
      <c r="AC93" s="138"/>
      <c r="AD93" s="246">
        <f>'SPONSOR COSTS'!AD111</f>
        <v>0</v>
      </c>
      <c r="AE93" s="236"/>
      <c r="AF93" s="236">
        <f>'SPONSOR COSTS'!AF111</f>
        <v>0</v>
      </c>
      <c r="AG93" s="236">
        <f>'SPONSOR COSTS'!AG111</f>
        <v>0</v>
      </c>
      <c r="AH93" s="236">
        <f>'SPONSOR COSTS'!AH111</f>
        <v>0</v>
      </c>
      <c r="AI93" s="238">
        <f>'SPONSOR COSTS'!AI111</f>
        <v>0</v>
      </c>
      <c r="AJ93" s="138">
        <f>'SPONSOR COSTS'!AJ111</f>
        <v>0</v>
      </c>
      <c r="AK93" s="246">
        <f>'SPONSOR COSTS'!AK111</f>
        <v>0</v>
      </c>
      <c r="AL93" s="236"/>
      <c r="AM93" s="107">
        <f>'SPONSOR COSTS'!AM111</f>
        <v>0</v>
      </c>
    </row>
    <row r="94" spans="1:39" s="76" customFormat="1" ht="15.75" x14ac:dyDescent="0.25">
      <c r="A94" s="260">
        <f>'SPONSOR COSTS'!A112</f>
        <v>0</v>
      </c>
      <c r="B94" s="190"/>
      <c r="C94" s="191"/>
      <c r="D94" s="191">
        <f>'SPONSOR COSTS'!D112</f>
        <v>0</v>
      </c>
      <c r="E94" s="191">
        <f>'SPONSOR COSTS'!E112</f>
        <v>0</v>
      </c>
      <c r="F94" s="188">
        <f>'SPONSOR COSTS'!F112</f>
        <v>0</v>
      </c>
      <c r="G94" s="189">
        <f>'SPONSOR COSTS'!G112</f>
        <v>0</v>
      </c>
      <c r="H94" s="189">
        <f>'SPONSOR COSTS'!H112</f>
        <v>0</v>
      </c>
      <c r="I94" s="247"/>
      <c r="J94" s="236"/>
      <c r="K94" s="237"/>
      <c r="L94" s="236"/>
      <c r="M94" s="236"/>
      <c r="N94" s="238"/>
      <c r="O94" s="238"/>
      <c r="P94" s="247"/>
      <c r="Q94" s="236"/>
      <c r="R94" s="236"/>
      <c r="S94" s="236"/>
      <c r="T94" s="236"/>
      <c r="U94" s="238"/>
      <c r="V94" s="238"/>
      <c r="W94" s="247"/>
      <c r="X94" s="239"/>
      <c r="Y94" s="236"/>
      <c r="Z94" s="236"/>
      <c r="AA94" s="236"/>
      <c r="AB94" s="238"/>
      <c r="AC94" s="238"/>
      <c r="AD94" s="247"/>
      <c r="AE94" s="236"/>
      <c r="AF94" s="236"/>
      <c r="AG94" s="236"/>
      <c r="AH94" s="236"/>
      <c r="AI94" s="238"/>
      <c r="AJ94" s="238"/>
      <c r="AK94" s="247"/>
      <c r="AL94" s="236"/>
      <c r="AM94" s="99"/>
    </row>
    <row r="95" spans="1:39" s="76" customFormat="1" ht="15.75" x14ac:dyDescent="0.25">
      <c r="A95" s="260">
        <f>'SPONSOR COSTS'!A113</f>
        <v>0</v>
      </c>
      <c r="B95" s="560" t="s">
        <v>67</v>
      </c>
      <c r="C95" s="561"/>
      <c r="D95" s="188">
        <f>'SPONSOR COSTS'!D113</f>
        <v>0</v>
      </c>
      <c r="E95" s="188">
        <f>'SPONSOR COSTS'!E113</f>
        <v>0</v>
      </c>
      <c r="F95" s="188">
        <f>'SPONSOR COSTS'!F113</f>
        <v>0</v>
      </c>
      <c r="G95" s="189">
        <f>'SPONSOR COSTS'!G113</f>
        <v>0</v>
      </c>
      <c r="H95" s="189">
        <f>'SPONSOR COSTS'!H113</f>
        <v>0</v>
      </c>
      <c r="I95" s="215">
        <f>'SPONSOR COSTS'!I113</f>
        <v>0</v>
      </c>
      <c r="J95" s="236"/>
      <c r="K95" s="237">
        <f>'SPONSOR COSTS'!K113</f>
        <v>0</v>
      </c>
      <c r="L95" s="236">
        <f>'SPONSOR COSTS'!L113</f>
        <v>0</v>
      </c>
      <c r="M95" s="236">
        <f>'SPONSOR COSTS'!M113</f>
        <v>0</v>
      </c>
      <c r="N95" s="238">
        <f>'SPONSOR COSTS'!N113</f>
        <v>0</v>
      </c>
      <c r="O95" s="238">
        <f>'SPONSOR COSTS'!O113</f>
        <v>0</v>
      </c>
      <c r="P95" s="215">
        <f>'SPONSOR COSTS'!P113</f>
        <v>0</v>
      </c>
      <c r="Q95" s="236"/>
      <c r="R95" s="236">
        <f>'SPONSOR COSTS'!R113</f>
        <v>0</v>
      </c>
      <c r="S95" s="236">
        <f>'SPONSOR COSTS'!S113</f>
        <v>0</v>
      </c>
      <c r="T95" s="236">
        <f>'SPONSOR COSTS'!T113</f>
        <v>0</v>
      </c>
      <c r="U95" s="238">
        <f>'SPONSOR COSTS'!U113</f>
        <v>0</v>
      </c>
      <c r="V95" s="238">
        <f>'SPONSOR COSTS'!V113</f>
        <v>0</v>
      </c>
      <c r="W95" s="215">
        <f>'SPONSOR COSTS'!W113</f>
        <v>0</v>
      </c>
      <c r="X95" s="239">
        <f>'SPONSOR COSTS'!X113</f>
        <v>0</v>
      </c>
      <c r="Y95" s="236">
        <f>'SPONSOR COSTS'!Y113</f>
        <v>0</v>
      </c>
      <c r="Z95" s="236">
        <f>'SPONSOR COSTS'!Z113</f>
        <v>0</v>
      </c>
      <c r="AA95" s="236">
        <f>'SPONSOR COSTS'!AA113</f>
        <v>0</v>
      </c>
      <c r="AB95" s="238">
        <f>'SPONSOR COSTS'!AB113</f>
        <v>0</v>
      </c>
      <c r="AC95" s="238"/>
      <c r="AD95" s="215">
        <f>'SPONSOR COSTS'!AD113</f>
        <v>0</v>
      </c>
      <c r="AE95" s="236"/>
      <c r="AF95" s="236">
        <f>'SPONSOR COSTS'!AF113</f>
        <v>0</v>
      </c>
      <c r="AG95" s="236">
        <f>'SPONSOR COSTS'!AG113</f>
        <v>0</v>
      </c>
      <c r="AH95" s="236">
        <f>'SPONSOR COSTS'!AH113</f>
        <v>0</v>
      </c>
      <c r="AI95" s="238">
        <f>'SPONSOR COSTS'!AI113</f>
        <v>0</v>
      </c>
      <c r="AJ95" s="238">
        <f>'SPONSOR COSTS'!AJ113</f>
        <v>0</v>
      </c>
      <c r="AK95" s="215">
        <f>'SPONSOR COSTS'!AK113</f>
        <v>0</v>
      </c>
      <c r="AL95" s="236"/>
      <c r="AM95" s="109">
        <f>'SPONSOR COSTS'!AM113</f>
        <v>0</v>
      </c>
    </row>
    <row r="96" spans="1:39" s="76" customFormat="1" ht="15.75" x14ac:dyDescent="0.25">
      <c r="A96" s="260">
        <f>'SPONSOR COSTS'!A114</f>
        <v>0</v>
      </c>
      <c r="B96" s="190"/>
      <c r="C96" s="191"/>
      <c r="D96" s="188">
        <f>'SPONSOR COSTS'!D114</f>
        <v>0</v>
      </c>
      <c r="E96" s="188">
        <f>'SPONSOR COSTS'!E114</f>
        <v>0</v>
      </c>
      <c r="F96" s="188">
        <f>'SPONSOR COSTS'!F114</f>
        <v>0</v>
      </c>
      <c r="G96" s="189">
        <f>'SPONSOR COSTS'!G114</f>
        <v>0</v>
      </c>
      <c r="H96" s="189">
        <f>'SPONSOR COSTS'!H114</f>
        <v>0</v>
      </c>
      <c r="I96" s="247"/>
      <c r="J96" s="236"/>
      <c r="K96" s="237"/>
      <c r="L96" s="236"/>
      <c r="M96" s="236"/>
      <c r="N96" s="238"/>
      <c r="O96" s="238"/>
      <c r="P96" s="247"/>
      <c r="Q96" s="236"/>
      <c r="R96" s="236"/>
      <c r="S96" s="236"/>
      <c r="T96" s="236"/>
      <c r="U96" s="238"/>
      <c r="V96" s="238"/>
      <c r="W96" s="247"/>
      <c r="X96" s="239"/>
      <c r="Y96" s="236"/>
      <c r="Z96" s="236"/>
      <c r="AA96" s="236"/>
      <c r="AB96" s="238"/>
      <c r="AC96" s="238"/>
      <c r="AD96" s="247"/>
      <c r="AE96" s="236"/>
      <c r="AF96" s="236"/>
      <c r="AG96" s="236"/>
      <c r="AH96" s="236"/>
      <c r="AI96" s="238"/>
      <c r="AJ96" s="238"/>
      <c r="AK96" s="247"/>
      <c r="AL96" s="236"/>
      <c r="AM96" s="99"/>
    </row>
    <row r="97" spans="1:39" s="76" customFormat="1" ht="15.75" hidden="1" x14ac:dyDescent="0.25">
      <c r="A97" s="260">
        <f>'SPONSOR COSTS'!A115</f>
        <v>0</v>
      </c>
      <c r="B97" s="560" t="s">
        <v>68</v>
      </c>
      <c r="C97" s="561"/>
      <c r="D97" s="188">
        <f>'SPONSOR COSTS'!D115</f>
        <v>0</v>
      </c>
      <c r="E97" s="188">
        <f>'SPONSOR COSTS'!E115</f>
        <v>0</v>
      </c>
      <c r="F97" s="188">
        <f>'SPONSOR COSTS'!F115</f>
        <v>0</v>
      </c>
      <c r="G97" s="189">
        <f>'SPONSOR COSTS'!G115</f>
        <v>0</v>
      </c>
      <c r="H97" s="189">
        <f>'SPONSOR COSTS'!H115</f>
        <v>0</v>
      </c>
      <c r="I97" s="236">
        <f>'SPONSOR COSTS'!I115</f>
        <v>0</v>
      </c>
      <c r="J97" s="236"/>
      <c r="K97" s="237">
        <f>'SPONSOR COSTS'!K115</f>
        <v>0</v>
      </c>
      <c r="L97" s="236">
        <f>'SPONSOR COSTS'!L115</f>
        <v>0</v>
      </c>
      <c r="M97" s="236">
        <f>'SPONSOR COSTS'!M115</f>
        <v>0</v>
      </c>
      <c r="N97" s="238">
        <f>'SPONSOR COSTS'!N115</f>
        <v>0</v>
      </c>
      <c r="O97" s="238">
        <f>'SPONSOR COSTS'!O115</f>
        <v>0</v>
      </c>
      <c r="P97" s="236">
        <f>'SPONSOR COSTS'!P115</f>
        <v>0</v>
      </c>
      <c r="Q97" s="236"/>
      <c r="R97" s="236">
        <f>'SPONSOR COSTS'!R115</f>
        <v>0</v>
      </c>
      <c r="S97" s="236">
        <f>'SPONSOR COSTS'!S115</f>
        <v>0</v>
      </c>
      <c r="T97" s="236">
        <f>'SPONSOR COSTS'!T115</f>
        <v>0</v>
      </c>
      <c r="U97" s="238">
        <f>'SPONSOR COSTS'!U115</f>
        <v>0</v>
      </c>
      <c r="V97" s="238">
        <f>'SPONSOR COSTS'!V115</f>
        <v>0</v>
      </c>
      <c r="W97" s="236">
        <f>'SPONSOR COSTS'!W115</f>
        <v>0</v>
      </c>
      <c r="X97" s="239">
        <f>'SPONSOR COSTS'!X115</f>
        <v>0</v>
      </c>
      <c r="Y97" s="236">
        <f>'SPONSOR COSTS'!Y115</f>
        <v>0</v>
      </c>
      <c r="Z97" s="236">
        <f>'SPONSOR COSTS'!Z115</f>
        <v>0</v>
      </c>
      <c r="AA97" s="236">
        <f>'SPONSOR COSTS'!AA115</f>
        <v>0</v>
      </c>
      <c r="AB97" s="238">
        <f>'SPONSOR COSTS'!AB115</f>
        <v>0</v>
      </c>
      <c r="AC97" s="238"/>
      <c r="AD97" s="236">
        <f>'SPONSOR COSTS'!AD115</f>
        <v>0</v>
      </c>
      <c r="AE97" s="236"/>
      <c r="AF97" s="236">
        <f>'SPONSOR COSTS'!AF115</f>
        <v>0</v>
      </c>
      <c r="AG97" s="236">
        <f>'SPONSOR COSTS'!AG115</f>
        <v>0</v>
      </c>
      <c r="AH97" s="236">
        <f>'SPONSOR COSTS'!AH115</f>
        <v>0</v>
      </c>
      <c r="AI97" s="238">
        <f>'SPONSOR COSTS'!AI115</f>
        <v>0</v>
      </c>
      <c r="AJ97" s="238">
        <f>'SPONSOR COSTS'!AJ115</f>
        <v>0</v>
      </c>
      <c r="AK97" s="236">
        <f>'SPONSOR COSTS'!AK115</f>
        <v>0</v>
      </c>
      <c r="AL97" s="236"/>
      <c r="AM97" s="99">
        <f>'SPONSOR COSTS'!AM115</f>
        <v>0</v>
      </c>
    </row>
    <row r="98" spans="1:39" s="76" customFormat="1" ht="15.75" hidden="1" x14ac:dyDescent="0.25">
      <c r="A98" s="260">
        <f>'SPONSOR COSTS'!A116</f>
        <v>0</v>
      </c>
      <c r="B98" s="391"/>
      <c r="C98" s="392"/>
      <c r="D98" s="392">
        <f>'SPONSOR COSTS'!D116</f>
        <v>0</v>
      </c>
      <c r="E98" s="392">
        <f>'SPONSOR COSTS'!E116</f>
        <v>0</v>
      </c>
      <c r="F98" s="188">
        <f>'SPONSOR COSTS'!F116</f>
        <v>0</v>
      </c>
      <c r="G98" s="189">
        <f>'SPONSOR COSTS'!G116</f>
        <v>0</v>
      </c>
      <c r="H98" s="189">
        <f>'SPONSOR COSTS'!H116</f>
        <v>0</v>
      </c>
      <c r="I98" s="236">
        <f>'SPONSOR COSTS'!I116</f>
        <v>0</v>
      </c>
      <c r="J98" s="236"/>
      <c r="K98" s="237">
        <f>'SPONSOR COSTS'!K116</f>
        <v>0</v>
      </c>
      <c r="L98" s="236">
        <f>'SPONSOR COSTS'!L116</f>
        <v>0</v>
      </c>
      <c r="M98" s="236">
        <f>'SPONSOR COSTS'!M116</f>
        <v>0</v>
      </c>
      <c r="N98" s="238">
        <f>'SPONSOR COSTS'!N116</f>
        <v>0</v>
      </c>
      <c r="O98" s="238">
        <f>'SPONSOR COSTS'!O116</f>
        <v>0</v>
      </c>
      <c r="P98" s="236">
        <f>'SPONSOR COSTS'!P116</f>
        <v>0</v>
      </c>
      <c r="Q98" s="236"/>
      <c r="R98" s="236">
        <f>'SPONSOR COSTS'!R116</f>
        <v>0</v>
      </c>
      <c r="S98" s="236">
        <f>'SPONSOR COSTS'!S116</f>
        <v>0</v>
      </c>
      <c r="T98" s="236">
        <f>'SPONSOR COSTS'!T116</f>
        <v>0</v>
      </c>
      <c r="U98" s="238">
        <f>'SPONSOR COSTS'!U116</f>
        <v>0</v>
      </c>
      <c r="V98" s="238">
        <f>'SPONSOR COSTS'!V116</f>
        <v>0</v>
      </c>
      <c r="W98" s="236">
        <f>'SPONSOR COSTS'!W116</f>
        <v>0</v>
      </c>
      <c r="X98" s="239">
        <f>'SPONSOR COSTS'!X116</f>
        <v>0</v>
      </c>
      <c r="Y98" s="236">
        <f>'SPONSOR COSTS'!Y116</f>
        <v>0</v>
      </c>
      <c r="Z98" s="236">
        <f>'SPONSOR COSTS'!Z116</f>
        <v>0</v>
      </c>
      <c r="AA98" s="236">
        <f>'SPONSOR COSTS'!AA116</f>
        <v>0</v>
      </c>
      <c r="AB98" s="238">
        <f>'SPONSOR COSTS'!AB116</f>
        <v>0</v>
      </c>
      <c r="AC98" s="238"/>
      <c r="AD98" s="236">
        <f>'SPONSOR COSTS'!AD116</f>
        <v>0</v>
      </c>
      <c r="AE98" s="236"/>
      <c r="AF98" s="236">
        <f>'SPONSOR COSTS'!AF116</f>
        <v>0</v>
      </c>
      <c r="AG98" s="236">
        <f>'SPONSOR COSTS'!AG116</f>
        <v>0</v>
      </c>
      <c r="AH98" s="236">
        <f>'SPONSOR COSTS'!AH116</f>
        <v>0</v>
      </c>
      <c r="AI98" s="238">
        <f>'SPONSOR COSTS'!AI116</f>
        <v>0</v>
      </c>
      <c r="AJ98" s="238">
        <f>'SPONSOR COSTS'!AJ116</f>
        <v>0</v>
      </c>
      <c r="AK98" s="236">
        <f>'SPONSOR COSTS'!AK116</f>
        <v>0</v>
      </c>
      <c r="AL98" s="236"/>
      <c r="AM98" s="99">
        <f>'SPONSOR COSTS'!AM116</f>
        <v>0</v>
      </c>
    </row>
    <row r="99" spans="1:39" hidden="1" x14ac:dyDescent="0.25">
      <c r="A99" s="256">
        <f>'SPONSOR COSTS'!A117</f>
        <v>0</v>
      </c>
      <c r="B99" s="562"/>
      <c r="C99" s="563"/>
      <c r="D99" s="392">
        <f>'SPONSOR COSTS'!D117</f>
        <v>0</v>
      </c>
      <c r="E99" s="392">
        <f>'SPONSOR COSTS'!E117</f>
        <v>0</v>
      </c>
      <c r="F99" s="196" t="str">
        <f>'SPONSOR COSTS'!F117</f>
        <v>MTDC</v>
      </c>
      <c r="G99" s="265">
        <f>'SPONSOR COSTS'!G117</f>
        <v>0.52</v>
      </c>
      <c r="H99" s="193" t="str">
        <f>'SPONSOR COSTS'!H117</f>
        <v>MTDC</v>
      </c>
      <c r="I99" s="215">
        <f>'SPONSOR COSTS'!I117</f>
        <v>0</v>
      </c>
      <c r="J99" s="216"/>
      <c r="K99" s="225">
        <f>'SPONSOR COSTS'!K117</f>
        <v>0</v>
      </c>
      <c r="L99" s="216">
        <f>'SPONSOR COSTS'!L117</f>
        <v>0</v>
      </c>
      <c r="M99" s="216">
        <f>'SPONSOR COSTS'!M117</f>
        <v>0</v>
      </c>
      <c r="N99" s="241">
        <f>'SPONSOR COSTS'!N117</f>
        <v>0</v>
      </c>
      <c r="O99" s="241">
        <f>'SPONSOR COSTS'!O117</f>
        <v>0</v>
      </c>
      <c r="P99" s="215">
        <f>'SPONSOR COSTS'!P117</f>
        <v>0</v>
      </c>
      <c r="Q99" s="216"/>
      <c r="R99" s="216">
        <f>'SPONSOR COSTS'!R117</f>
        <v>0</v>
      </c>
      <c r="S99" s="216">
        <f>'SPONSOR COSTS'!S117</f>
        <v>0</v>
      </c>
      <c r="T99" s="216">
        <f>'SPONSOR COSTS'!T117</f>
        <v>0</v>
      </c>
      <c r="U99" s="241">
        <f>'SPONSOR COSTS'!U117</f>
        <v>0</v>
      </c>
      <c r="V99" s="241">
        <f>'SPONSOR COSTS'!V117</f>
        <v>0</v>
      </c>
      <c r="W99" s="215">
        <f>'SPONSOR COSTS'!W117</f>
        <v>0</v>
      </c>
      <c r="X99" s="228">
        <f>'SPONSOR COSTS'!X117</f>
        <v>0</v>
      </c>
      <c r="Y99" s="216">
        <f>'SPONSOR COSTS'!Y117</f>
        <v>0</v>
      </c>
      <c r="Z99" s="216">
        <f>'SPONSOR COSTS'!Z117</f>
        <v>0</v>
      </c>
      <c r="AA99" s="216">
        <f>'SPONSOR COSTS'!AA117</f>
        <v>0</v>
      </c>
      <c r="AB99" s="241">
        <f>'SPONSOR COSTS'!AB117</f>
        <v>0</v>
      </c>
      <c r="AC99" s="241"/>
      <c r="AD99" s="215">
        <f>'SPONSOR COSTS'!AD117</f>
        <v>0</v>
      </c>
      <c r="AE99" s="216"/>
      <c r="AF99" s="216">
        <f>'SPONSOR COSTS'!AF117</f>
        <v>0</v>
      </c>
      <c r="AG99" s="216">
        <f>'SPONSOR COSTS'!AG117</f>
        <v>0</v>
      </c>
      <c r="AH99" s="216">
        <f>'SPONSOR COSTS'!AH117</f>
        <v>0</v>
      </c>
      <c r="AI99" s="241">
        <f>'SPONSOR COSTS'!AI117</f>
        <v>0</v>
      </c>
      <c r="AJ99" s="241">
        <f>'SPONSOR COSTS'!AJ117</f>
        <v>0</v>
      </c>
      <c r="AK99" s="215">
        <f>'SPONSOR COSTS'!AK117</f>
        <v>0</v>
      </c>
      <c r="AL99" s="216"/>
      <c r="AM99" s="109">
        <f>'SPONSOR COSTS'!AM117</f>
        <v>0</v>
      </c>
    </row>
    <row r="100" spans="1:39" hidden="1" x14ac:dyDescent="0.25">
      <c r="A100" s="256">
        <f>'SPONSOR COSTS'!A118</f>
        <v>0</v>
      </c>
      <c r="B100" s="391"/>
      <c r="C100" s="392"/>
      <c r="D100" s="392">
        <f>'SPONSOR COSTS'!D118</f>
        <v>0</v>
      </c>
      <c r="E100" s="392">
        <f>'SPONSOR COSTS'!E118</f>
        <v>0</v>
      </c>
      <c r="F100" s="174">
        <f>'SPONSOR COSTS'!F118</f>
        <v>0</v>
      </c>
      <c r="G100" s="150">
        <f>'SPONSOR COSTS'!G118</f>
        <v>0</v>
      </c>
      <c r="H100" s="193" t="str">
        <f>'SPONSOR COSTS'!H118</f>
        <v>TDC</v>
      </c>
      <c r="I100" s="215">
        <f>'SPONSOR COSTS'!I118</f>
        <v>0</v>
      </c>
      <c r="J100" s="216"/>
      <c r="K100" s="225">
        <f>'SPONSOR COSTS'!K118</f>
        <v>0</v>
      </c>
      <c r="L100" s="216">
        <f>'SPONSOR COSTS'!L118</f>
        <v>0</v>
      </c>
      <c r="M100" s="216">
        <f>'SPONSOR COSTS'!M118</f>
        <v>0</v>
      </c>
      <c r="N100" s="241">
        <f>'SPONSOR COSTS'!N118</f>
        <v>0</v>
      </c>
      <c r="O100" s="241">
        <f>'SPONSOR COSTS'!O118</f>
        <v>0</v>
      </c>
      <c r="P100" s="215">
        <f>'SPONSOR COSTS'!P118</f>
        <v>0</v>
      </c>
      <c r="Q100" s="216"/>
      <c r="R100" s="216">
        <f>'SPONSOR COSTS'!R118</f>
        <v>0</v>
      </c>
      <c r="S100" s="216">
        <f>'SPONSOR COSTS'!S118</f>
        <v>0</v>
      </c>
      <c r="T100" s="216">
        <f>'SPONSOR COSTS'!T118</f>
        <v>0</v>
      </c>
      <c r="U100" s="241">
        <f>'SPONSOR COSTS'!U118</f>
        <v>0</v>
      </c>
      <c r="V100" s="241">
        <f>'SPONSOR COSTS'!V118</f>
        <v>0</v>
      </c>
      <c r="W100" s="215">
        <f>'SPONSOR COSTS'!W118</f>
        <v>0</v>
      </c>
      <c r="X100" s="228">
        <f>'SPONSOR COSTS'!X118</f>
        <v>0</v>
      </c>
      <c r="Y100" s="216">
        <f>'SPONSOR COSTS'!Y118</f>
        <v>0</v>
      </c>
      <c r="Z100" s="216">
        <f>'SPONSOR COSTS'!Z118</f>
        <v>0</v>
      </c>
      <c r="AA100" s="216">
        <f>'SPONSOR COSTS'!AA118</f>
        <v>0</v>
      </c>
      <c r="AB100" s="241">
        <f>'SPONSOR COSTS'!AB118</f>
        <v>0</v>
      </c>
      <c r="AC100" s="241"/>
      <c r="AD100" s="215">
        <f>'SPONSOR COSTS'!AD118</f>
        <v>0</v>
      </c>
      <c r="AE100" s="216"/>
      <c r="AF100" s="216">
        <f>'SPONSOR COSTS'!AF118</f>
        <v>0</v>
      </c>
      <c r="AG100" s="216">
        <f>'SPONSOR COSTS'!AG118</f>
        <v>0</v>
      </c>
      <c r="AH100" s="216">
        <f>'SPONSOR COSTS'!AH118</f>
        <v>0</v>
      </c>
      <c r="AI100" s="241">
        <f>'SPONSOR COSTS'!AI118</f>
        <v>0</v>
      </c>
      <c r="AJ100" s="241">
        <f>'SPONSOR COSTS'!AJ118</f>
        <v>0</v>
      </c>
      <c r="AK100" s="215">
        <f>'SPONSOR COSTS'!AK118</f>
        <v>0</v>
      </c>
      <c r="AL100" s="216"/>
      <c r="AM100" s="109">
        <f>'SPONSOR COSTS'!AM118</f>
        <v>0</v>
      </c>
    </row>
    <row r="101" spans="1:39" hidden="1" x14ac:dyDescent="0.25">
      <c r="A101" s="256">
        <f>'SPONSOR COSTS'!A119</f>
        <v>0</v>
      </c>
      <c r="B101" s="197"/>
      <c r="C101" s="198"/>
      <c r="D101" s="198">
        <f>'SPONSOR COSTS'!D119</f>
        <v>0</v>
      </c>
      <c r="E101" s="198">
        <f>'SPONSOR COSTS'!E119</f>
        <v>0</v>
      </c>
      <c r="F101" s="151">
        <f>'SPONSOR COSTS'!F119</f>
        <v>0</v>
      </c>
      <c r="G101" s="150">
        <f>'SPONSOR COSTS'!G119</f>
        <v>0</v>
      </c>
      <c r="H101" s="193" t="str">
        <f>'SPONSOR COSTS'!H119</f>
        <v>TFFA</v>
      </c>
      <c r="I101" s="216">
        <f>'SPONSOR COSTS'!I119</f>
        <v>0</v>
      </c>
      <c r="J101" s="216"/>
      <c r="K101" s="225">
        <f>'SPONSOR COSTS'!K119</f>
        <v>0</v>
      </c>
      <c r="L101" s="216">
        <f>'SPONSOR COSTS'!L119</f>
        <v>0</v>
      </c>
      <c r="M101" s="216">
        <f>'SPONSOR COSTS'!M119</f>
        <v>0</v>
      </c>
      <c r="N101" s="241">
        <f>'SPONSOR COSTS'!N119</f>
        <v>0</v>
      </c>
      <c r="O101" s="241">
        <f>'SPONSOR COSTS'!O119</f>
        <v>0</v>
      </c>
      <c r="P101" s="216">
        <f>'SPONSOR COSTS'!P119</f>
        <v>0</v>
      </c>
      <c r="Q101" s="216"/>
      <c r="R101" s="216">
        <f>'SPONSOR COSTS'!R119</f>
        <v>0</v>
      </c>
      <c r="S101" s="216">
        <f>'SPONSOR COSTS'!S119</f>
        <v>0</v>
      </c>
      <c r="T101" s="216">
        <f>'SPONSOR COSTS'!T119</f>
        <v>0</v>
      </c>
      <c r="U101" s="241">
        <f>'SPONSOR COSTS'!U119</f>
        <v>0</v>
      </c>
      <c r="V101" s="241">
        <f>'SPONSOR COSTS'!V119</f>
        <v>0</v>
      </c>
      <c r="W101" s="216">
        <f>'SPONSOR COSTS'!W119</f>
        <v>0</v>
      </c>
      <c r="X101" s="228">
        <f>'SPONSOR COSTS'!X119</f>
        <v>0</v>
      </c>
      <c r="Y101" s="216">
        <f>'SPONSOR COSTS'!Y119</f>
        <v>0</v>
      </c>
      <c r="Z101" s="216">
        <f>'SPONSOR COSTS'!Z119</f>
        <v>0</v>
      </c>
      <c r="AA101" s="216">
        <f>'SPONSOR COSTS'!AA119</f>
        <v>0</v>
      </c>
      <c r="AB101" s="241">
        <f>'SPONSOR COSTS'!AB119</f>
        <v>0</v>
      </c>
      <c r="AC101" s="241"/>
      <c r="AD101" s="216">
        <f>'SPONSOR COSTS'!AD119</f>
        <v>0</v>
      </c>
      <c r="AE101" s="216"/>
      <c r="AF101" s="216">
        <f>'SPONSOR COSTS'!AF119</f>
        <v>0</v>
      </c>
      <c r="AG101" s="216">
        <f>'SPONSOR COSTS'!AG119</f>
        <v>0</v>
      </c>
      <c r="AH101" s="216">
        <f>'SPONSOR COSTS'!AH119</f>
        <v>0</v>
      </c>
      <c r="AI101" s="241">
        <f>'SPONSOR COSTS'!AI119</f>
        <v>0</v>
      </c>
      <c r="AJ101" s="241">
        <f>'SPONSOR COSTS'!AJ119</f>
        <v>0</v>
      </c>
      <c r="AK101" s="216">
        <f>'SPONSOR COSTS'!AK119</f>
        <v>0</v>
      </c>
      <c r="AL101" s="216"/>
      <c r="AM101" s="53">
        <f>'SPONSOR COSTS'!AM119</f>
        <v>0</v>
      </c>
    </row>
    <row r="102" spans="1:39" hidden="1" x14ac:dyDescent="0.25">
      <c r="A102" s="256">
        <f>'SPONSOR COSTS'!A120</f>
        <v>0</v>
      </c>
      <c r="B102" s="562"/>
      <c r="C102" s="563"/>
      <c r="D102" s="392">
        <f>'SPONSOR COSTS'!D120</f>
        <v>0</v>
      </c>
      <c r="E102" s="392">
        <f>'SPONSOR COSTS'!E120</f>
        <v>0</v>
      </c>
      <c r="F102" s="196" t="str">
        <f>'SPONSOR COSTS'!F120</f>
        <v>TDC</v>
      </c>
      <c r="G102" s="265">
        <f>'SPONSOR COSTS'!G120</f>
        <v>0.42859999999999998</v>
      </c>
      <c r="H102" s="150">
        <f>'SPONSOR COSTS'!H120</f>
        <v>0</v>
      </c>
      <c r="I102" s="215">
        <f>'SPONSOR COSTS'!I120</f>
        <v>0</v>
      </c>
      <c r="J102" s="216"/>
      <c r="K102" s="225">
        <f>'SPONSOR COSTS'!K120</f>
        <v>0</v>
      </c>
      <c r="L102" s="216">
        <f>'SPONSOR COSTS'!L120</f>
        <v>0</v>
      </c>
      <c r="M102" s="216">
        <f>'SPONSOR COSTS'!M120</f>
        <v>0</v>
      </c>
      <c r="N102" s="241">
        <f>'SPONSOR COSTS'!N120</f>
        <v>0</v>
      </c>
      <c r="O102" s="241">
        <f>'SPONSOR COSTS'!O120</f>
        <v>0</v>
      </c>
      <c r="P102" s="215">
        <f>'SPONSOR COSTS'!P120</f>
        <v>0</v>
      </c>
      <c r="Q102" s="216"/>
      <c r="R102" s="216">
        <f>'SPONSOR COSTS'!R120</f>
        <v>0</v>
      </c>
      <c r="S102" s="216">
        <f>'SPONSOR COSTS'!S120</f>
        <v>0</v>
      </c>
      <c r="T102" s="216">
        <f>'SPONSOR COSTS'!T120</f>
        <v>0</v>
      </c>
      <c r="U102" s="241">
        <f>'SPONSOR COSTS'!U120</f>
        <v>0</v>
      </c>
      <c r="V102" s="241">
        <f>'SPONSOR COSTS'!V120</f>
        <v>0</v>
      </c>
      <c r="W102" s="215">
        <f>'SPONSOR COSTS'!W120</f>
        <v>0</v>
      </c>
      <c r="X102" s="228">
        <f>'SPONSOR COSTS'!X120</f>
        <v>0</v>
      </c>
      <c r="Y102" s="216">
        <f>'SPONSOR COSTS'!Y120</f>
        <v>0</v>
      </c>
      <c r="Z102" s="216">
        <f>'SPONSOR COSTS'!Z120</f>
        <v>0</v>
      </c>
      <c r="AA102" s="216">
        <f>'SPONSOR COSTS'!AA120</f>
        <v>0</v>
      </c>
      <c r="AB102" s="241">
        <f>'SPONSOR COSTS'!AB120</f>
        <v>0</v>
      </c>
      <c r="AC102" s="241"/>
      <c r="AD102" s="215">
        <f>'SPONSOR COSTS'!AD120</f>
        <v>0</v>
      </c>
      <c r="AE102" s="216"/>
      <c r="AF102" s="216">
        <f>'SPONSOR COSTS'!AF120</f>
        <v>0</v>
      </c>
      <c r="AG102" s="216">
        <f>'SPONSOR COSTS'!AG120</f>
        <v>0</v>
      </c>
      <c r="AH102" s="216">
        <f>'SPONSOR COSTS'!AH120</f>
        <v>0</v>
      </c>
      <c r="AI102" s="241">
        <f>'SPONSOR COSTS'!AI120</f>
        <v>0</v>
      </c>
      <c r="AJ102" s="241">
        <f>'SPONSOR COSTS'!AJ120</f>
        <v>0</v>
      </c>
      <c r="AK102" s="215">
        <f>'SPONSOR COSTS'!AK120</f>
        <v>0</v>
      </c>
      <c r="AL102" s="216"/>
      <c r="AM102" s="109">
        <f>'SPONSOR COSTS'!AM120</f>
        <v>0</v>
      </c>
    </row>
    <row r="103" spans="1:39" hidden="1" x14ac:dyDescent="0.25">
      <c r="A103" s="256">
        <f>'SPONSOR COSTS'!A121</f>
        <v>0</v>
      </c>
      <c r="B103" s="391"/>
      <c r="C103" s="392"/>
      <c r="D103" s="392">
        <f>'SPONSOR COSTS'!D121</f>
        <v>0</v>
      </c>
      <c r="E103" s="392">
        <f>'SPONSOR COSTS'!E121</f>
        <v>0</v>
      </c>
      <c r="F103" s="174">
        <f>'SPONSOR COSTS'!F121</f>
        <v>0</v>
      </c>
      <c r="G103" s="150">
        <f>'SPONSOR COSTS'!G121</f>
        <v>0</v>
      </c>
      <c r="H103" s="150">
        <f>'SPONSOR COSTS'!H121</f>
        <v>0</v>
      </c>
      <c r="I103" s="215">
        <f>'SPONSOR COSTS'!I121</f>
        <v>0</v>
      </c>
      <c r="J103" s="216"/>
      <c r="K103" s="225">
        <f>'SPONSOR COSTS'!K121</f>
        <v>0</v>
      </c>
      <c r="L103" s="216">
        <f>'SPONSOR COSTS'!L121</f>
        <v>0</v>
      </c>
      <c r="M103" s="216">
        <f>'SPONSOR COSTS'!M121</f>
        <v>0</v>
      </c>
      <c r="N103" s="241">
        <f>'SPONSOR COSTS'!N121</f>
        <v>0</v>
      </c>
      <c r="O103" s="241">
        <f>'SPONSOR COSTS'!O121</f>
        <v>0</v>
      </c>
      <c r="P103" s="215">
        <f>'SPONSOR COSTS'!P121</f>
        <v>0</v>
      </c>
      <c r="Q103" s="216"/>
      <c r="R103" s="216">
        <f>'SPONSOR COSTS'!R121</f>
        <v>0</v>
      </c>
      <c r="S103" s="216">
        <f>'SPONSOR COSTS'!S121</f>
        <v>0</v>
      </c>
      <c r="T103" s="216">
        <f>'SPONSOR COSTS'!T121</f>
        <v>0</v>
      </c>
      <c r="U103" s="241">
        <f>'SPONSOR COSTS'!U121</f>
        <v>0</v>
      </c>
      <c r="V103" s="241">
        <f>'SPONSOR COSTS'!V121</f>
        <v>0</v>
      </c>
      <c r="W103" s="215">
        <f>'SPONSOR COSTS'!W121</f>
        <v>0</v>
      </c>
      <c r="X103" s="228">
        <f>'SPONSOR COSTS'!X121</f>
        <v>0</v>
      </c>
      <c r="Y103" s="216">
        <f>'SPONSOR COSTS'!Y121</f>
        <v>0</v>
      </c>
      <c r="Z103" s="216">
        <f>'SPONSOR COSTS'!Z121</f>
        <v>0</v>
      </c>
      <c r="AA103" s="216">
        <f>'SPONSOR COSTS'!AA121</f>
        <v>0</v>
      </c>
      <c r="AB103" s="241">
        <f>'SPONSOR COSTS'!AB121</f>
        <v>0</v>
      </c>
      <c r="AC103" s="241"/>
      <c r="AD103" s="215">
        <f>'SPONSOR COSTS'!AD121</f>
        <v>0</v>
      </c>
      <c r="AE103" s="216"/>
      <c r="AF103" s="216">
        <f>'SPONSOR COSTS'!AF121</f>
        <v>0</v>
      </c>
      <c r="AG103" s="216">
        <f>'SPONSOR COSTS'!AG121</f>
        <v>0</v>
      </c>
      <c r="AH103" s="216">
        <f>'SPONSOR COSTS'!AH121</f>
        <v>0</v>
      </c>
      <c r="AI103" s="241">
        <f>'SPONSOR COSTS'!AI121</f>
        <v>0</v>
      </c>
      <c r="AJ103" s="241">
        <f>'SPONSOR COSTS'!AJ121</f>
        <v>0</v>
      </c>
      <c r="AK103" s="215">
        <f>'SPONSOR COSTS'!AK121</f>
        <v>0</v>
      </c>
      <c r="AL103" s="216"/>
      <c r="AM103" s="109">
        <f>'SPONSOR COSTS'!AM121</f>
        <v>0</v>
      </c>
    </row>
    <row r="104" spans="1:39" hidden="1" x14ac:dyDescent="0.25">
      <c r="A104" s="256">
        <f>'SPONSOR COSTS'!A122</f>
        <v>0</v>
      </c>
      <c r="B104" s="197"/>
      <c r="C104" s="198"/>
      <c r="D104" s="198">
        <f>'SPONSOR COSTS'!D122</f>
        <v>0</v>
      </c>
      <c r="E104" s="198">
        <f>'SPONSOR COSTS'!E122</f>
        <v>0</v>
      </c>
      <c r="F104" s="151">
        <f>'SPONSOR COSTS'!F122</f>
        <v>0</v>
      </c>
      <c r="G104" s="150">
        <f>'SPONSOR COSTS'!G122</f>
        <v>0</v>
      </c>
      <c r="H104" s="150">
        <f>'SPONSOR COSTS'!H122</f>
        <v>0</v>
      </c>
      <c r="I104" s="216">
        <f>'SPONSOR COSTS'!I122</f>
        <v>0</v>
      </c>
      <c r="J104" s="216"/>
      <c r="K104" s="225">
        <f>'SPONSOR COSTS'!K122</f>
        <v>0</v>
      </c>
      <c r="L104" s="216">
        <f>'SPONSOR COSTS'!L122</f>
        <v>0</v>
      </c>
      <c r="M104" s="216">
        <f>'SPONSOR COSTS'!M122</f>
        <v>0</v>
      </c>
      <c r="N104" s="241">
        <f>'SPONSOR COSTS'!N122</f>
        <v>0</v>
      </c>
      <c r="O104" s="241">
        <f>'SPONSOR COSTS'!O122</f>
        <v>0</v>
      </c>
      <c r="P104" s="216">
        <f>'SPONSOR COSTS'!P122</f>
        <v>0</v>
      </c>
      <c r="Q104" s="216"/>
      <c r="R104" s="216">
        <f>'SPONSOR COSTS'!R122</f>
        <v>0</v>
      </c>
      <c r="S104" s="216">
        <f>'SPONSOR COSTS'!S122</f>
        <v>0</v>
      </c>
      <c r="T104" s="216">
        <f>'SPONSOR COSTS'!T122</f>
        <v>0</v>
      </c>
      <c r="U104" s="241">
        <f>'SPONSOR COSTS'!U122</f>
        <v>0</v>
      </c>
      <c r="V104" s="241">
        <f>'SPONSOR COSTS'!V122</f>
        <v>0</v>
      </c>
      <c r="W104" s="216">
        <f>'SPONSOR COSTS'!W122</f>
        <v>0</v>
      </c>
      <c r="X104" s="228">
        <f>'SPONSOR COSTS'!X122</f>
        <v>0</v>
      </c>
      <c r="Y104" s="216">
        <f>'SPONSOR COSTS'!Y122</f>
        <v>0</v>
      </c>
      <c r="Z104" s="216">
        <f>'SPONSOR COSTS'!Z122</f>
        <v>0</v>
      </c>
      <c r="AA104" s="216">
        <f>'SPONSOR COSTS'!AA122</f>
        <v>0</v>
      </c>
      <c r="AB104" s="241">
        <f>'SPONSOR COSTS'!AB122</f>
        <v>0</v>
      </c>
      <c r="AC104" s="241"/>
      <c r="AD104" s="216">
        <f>'SPONSOR COSTS'!AD122</f>
        <v>0</v>
      </c>
      <c r="AE104" s="216"/>
      <c r="AF104" s="216">
        <f>'SPONSOR COSTS'!AF122</f>
        <v>0</v>
      </c>
      <c r="AG104" s="216">
        <f>'SPONSOR COSTS'!AG122</f>
        <v>0</v>
      </c>
      <c r="AH104" s="216">
        <f>'SPONSOR COSTS'!AH122</f>
        <v>0</v>
      </c>
      <c r="AI104" s="241">
        <f>'SPONSOR COSTS'!AI122</f>
        <v>0</v>
      </c>
      <c r="AJ104" s="241">
        <f>'SPONSOR COSTS'!AJ122</f>
        <v>0</v>
      </c>
      <c r="AK104" s="216">
        <f>'SPONSOR COSTS'!AK122</f>
        <v>0</v>
      </c>
      <c r="AL104" s="216"/>
      <c r="AM104" s="53">
        <f>'SPONSOR COSTS'!AM122</f>
        <v>0</v>
      </c>
    </row>
    <row r="105" spans="1:39" hidden="1" x14ac:dyDescent="0.25">
      <c r="A105" s="256">
        <f>'SPONSOR COSTS'!A123</f>
        <v>0</v>
      </c>
      <c r="B105" s="197"/>
      <c r="C105" s="198"/>
      <c r="D105" s="198">
        <f>'SPONSOR COSTS'!D123</f>
        <v>0</v>
      </c>
      <c r="E105" s="198">
        <f>'SPONSOR COSTS'!E123</f>
        <v>0</v>
      </c>
      <c r="F105" s="196" t="str">
        <f>'SPONSOR COSTS'!F123</f>
        <v>TFFA</v>
      </c>
      <c r="G105" s="265">
        <f>'SPONSOR COSTS'!G123</f>
        <v>0.3</v>
      </c>
      <c r="H105" s="150">
        <f>'SPONSOR COSTS'!H123</f>
        <v>0</v>
      </c>
      <c r="I105" s="266">
        <f>'SPONSOR COSTS'!I123</f>
        <v>0</v>
      </c>
      <c r="J105" s="216"/>
      <c r="K105" s="225">
        <f>'SPONSOR COSTS'!K123</f>
        <v>0</v>
      </c>
      <c r="L105" s="216">
        <f>'SPONSOR COSTS'!L123</f>
        <v>0</v>
      </c>
      <c r="M105" s="216">
        <f>'SPONSOR COSTS'!M123</f>
        <v>0</v>
      </c>
      <c r="N105" s="241">
        <f>'SPONSOR COSTS'!N123</f>
        <v>0</v>
      </c>
      <c r="O105" s="241">
        <f>'SPONSOR COSTS'!O123</f>
        <v>0</v>
      </c>
      <c r="P105" s="266">
        <f>'SPONSOR COSTS'!P123</f>
        <v>0</v>
      </c>
      <c r="Q105" s="216"/>
      <c r="R105" s="216">
        <f>'SPONSOR COSTS'!R123</f>
        <v>0</v>
      </c>
      <c r="S105" s="216">
        <f>'SPONSOR COSTS'!S123</f>
        <v>0</v>
      </c>
      <c r="T105" s="216">
        <f>'SPONSOR COSTS'!T123</f>
        <v>0</v>
      </c>
      <c r="U105" s="241">
        <f>'SPONSOR COSTS'!U123</f>
        <v>0</v>
      </c>
      <c r="V105" s="241">
        <f>'SPONSOR COSTS'!V123</f>
        <v>0</v>
      </c>
      <c r="W105" s="266">
        <f>'SPONSOR COSTS'!W123</f>
        <v>0</v>
      </c>
      <c r="X105" s="228">
        <f>'SPONSOR COSTS'!X123</f>
        <v>0</v>
      </c>
      <c r="Y105" s="216">
        <f>'SPONSOR COSTS'!Y123</f>
        <v>0</v>
      </c>
      <c r="Z105" s="216">
        <f>'SPONSOR COSTS'!Z123</f>
        <v>0</v>
      </c>
      <c r="AA105" s="216">
        <f>'SPONSOR COSTS'!AA123</f>
        <v>0</v>
      </c>
      <c r="AB105" s="241">
        <f>'SPONSOR COSTS'!AB123</f>
        <v>0</v>
      </c>
      <c r="AC105" s="241"/>
      <c r="AD105" s="266">
        <f>'SPONSOR COSTS'!AD123</f>
        <v>0</v>
      </c>
      <c r="AE105" s="216"/>
      <c r="AF105" s="216">
        <f>'SPONSOR COSTS'!AF123</f>
        <v>0</v>
      </c>
      <c r="AG105" s="216">
        <f>'SPONSOR COSTS'!AG123</f>
        <v>0</v>
      </c>
      <c r="AH105" s="216">
        <f>'SPONSOR COSTS'!AH123</f>
        <v>0</v>
      </c>
      <c r="AI105" s="241">
        <f>'SPONSOR COSTS'!AI123</f>
        <v>0</v>
      </c>
      <c r="AJ105" s="241">
        <f>'SPONSOR COSTS'!AJ123</f>
        <v>0</v>
      </c>
      <c r="AK105" s="266">
        <f>'SPONSOR COSTS'!AK123</f>
        <v>0</v>
      </c>
      <c r="AL105" s="216"/>
      <c r="AM105" s="109">
        <f>'SPONSOR COSTS'!AM123</f>
        <v>0</v>
      </c>
    </row>
    <row r="106" spans="1:39" hidden="1" x14ac:dyDescent="0.25">
      <c r="A106" s="256">
        <f>'SPONSOR COSTS'!A153</f>
        <v>0</v>
      </c>
      <c r="B106" s="197"/>
      <c r="C106" s="198"/>
      <c r="D106" s="198">
        <f>'SPONSOR COSTS'!D153</f>
        <v>0</v>
      </c>
      <c r="E106" s="198">
        <f>'SPONSOR COSTS'!E153</f>
        <v>0</v>
      </c>
      <c r="F106" s="150" t="str">
        <f>'SPONSOR COSTS'!F153</f>
        <v>Indirect Cap</v>
      </c>
      <c r="G106" s="150">
        <f>'SPONSOR COSTS'!G153</f>
        <v>0</v>
      </c>
      <c r="H106" s="150">
        <f>'SPONSOR COSTS'!H153</f>
        <v>0</v>
      </c>
      <c r="I106" s="215">
        <f>'SPONSOR COSTS'!I153</f>
        <v>0</v>
      </c>
      <c r="J106" s="216"/>
      <c r="K106" s="225">
        <f>'SPONSOR COSTS'!K153</f>
        <v>0</v>
      </c>
      <c r="L106" s="216">
        <f>'SPONSOR COSTS'!L153</f>
        <v>0</v>
      </c>
      <c r="M106" s="216">
        <f>'SPONSOR COSTS'!M153</f>
        <v>0</v>
      </c>
      <c r="N106" s="241">
        <f>'SPONSOR COSTS'!N153</f>
        <v>0</v>
      </c>
      <c r="O106" s="241">
        <f>'SPONSOR COSTS'!O153</f>
        <v>0</v>
      </c>
      <c r="P106" s="215">
        <f>'SPONSOR COSTS'!P153</f>
        <v>0</v>
      </c>
      <c r="Q106" s="216"/>
      <c r="R106" s="216">
        <f>'SPONSOR COSTS'!R153</f>
        <v>0</v>
      </c>
      <c r="S106" s="216">
        <f>'SPONSOR COSTS'!S153</f>
        <v>0</v>
      </c>
      <c r="T106" s="216">
        <f>'SPONSOR COSTS'!T153</f>
        <v>0</v>
      </c>
      <c r="U106" s="241">
        <f>'SPONSOR COSTS'!U153</f>
        <v>0</v>
      </c>
      <c r="V106" s="241">
        <f>'SPONSOR COSTS'!V153</f>
        <v>0</v>
      </c>
      <c r="W106" s="215">
        <f>'SPONSOR COSTS'!W153</f>
        <v>0</v>
      </c>
      <c r="X106" s="228">
        <f>'SPONSOR COSTS'!X153</f>
        <v>0</v>
      </c>
      <c r="Y106" s="216">
        <f>'SPONSOR COSTS'!Y153</f>
        <v>0</v>
      </c>
      <c r="Z106" s="216">
        <f>'SPONSOR COSTS'!Z153</f>
        <v>0</v>
      </c>
      <c r="AA106" s="216">
        <f>'SPONSOR COSTS'!AA153</f>
        <v>0</v>
      </c>
      <c r="AB106" s="241">
        <f>'SPONSOR COSTS'!AB153</f>
        <v>0</v>
      </c>
      <c r="AC106" s="241"/>
      <c r="AD106" s="215">
        <f>'SPONSOR COSTS'!AD153</f>
        <v>0</v>
      </c>
      <c r="AE106" s="216"/>
      <c r="AF106" s="216">
        <f>'SPONSOR COSTS'!AF153</f>
        <v>0</v>
      </c>
      <c r="AG106" s="216">
        <f>'SPONSOR COSTS'!AG153</f>
        <v>0</v>
      </c>
      <c r="AH106" s="216">
        <f>'SPONSOR COSTS'!AH153</f>
        <v>0</v>
      </c>
      <c r="AI106" s="241">
        <f>'SPONSOR COSTS'!AI153</f>
        <v>0</v>
      </c>
      <c r="AJ106" s="241">
        <f>'SPONSOR COSTS'!AJ153</f>
        <v>0</v>
      </c>
      <c r="AK106" s="215">
        <f>'SPONSOR COSTS'!AK153</f>
        <v>0</v>
      </c>
      <c r="AL106" s="216"/>
      <c r="AM106" s="109">
        <f>'SPONSOR COSTS'!AM153</f>
        <v>0</v>
      </c>
    </row>
    <row r="107" spans="1:39" hidden="1" x14ac:dyDescent="0.25">
      <c r="A107" s="256">
        <f>'SPONSOR COSTS'!A154</f>
        <v>0</v>
      </c>
      <c r="B107" s="197"/>
      <c r="C107" s="198"/>
      <c r="D107" s="198">
        <f>'SPONSOR COSTS'!D154</f>
        <v>0</v>
      </c>
      <c r="E107" s="198">
        <f>'SPONSOR COSTS'!E154</f>
        <v>0</v>
      </c>
      <c r="F107" s="149">
        <f>'SPONSOR COSTS'!F154</f>
        <v>0</v>
      </c>
      <c r="G107" s="150">
        <f>'SPONSOR COSTS'!G154</f>
        <v>0</v>
      </c>
      <c r="H107" s="150">
        <f>'SPONSOR COSTS'!H154</f>
        <v>0</v>
      </c>
      <c r="I107" s="216">
        <f>'SPONSOR COSTS'!I154</f>
        <v>0</v>
      </c>
      <c r="J107" s="216"/>
      <c r="K107" s="225">
        <f>'SPONSOR COSTS'!K154</f>
        <v>0</v>
      </c>
      <c r="L107" s="216">
        <f>'SPONSOR COSTS'!L154</f>
        <v>0</v>
      </c>
      <c r="M107" s="216">
        <f>'SPONSOR COSTS'!M154</f>
        <v>0</v>
      </c>
      <c r="N107" s="241">
        <f>'SPONSOR COSTS'!N154</f>
        <v>0</v>
      </c>
      <c r="O107" s="241">
        <f>'SPONSOR COSTS'!O154</f>
        <v>0</v>
      </c>
      <c r="P107" s="216">
        <f>'SPONSOR COSTS'!P154</f>
        <v>0</v>
      </c>
      <c r="Q107" s="216"/>
      <c r="R107" s="216">
        <f>'SPONSOR COSTS'!R154</f>
        <v>0</v>
      </c>
      <c r="S107" s="216">
        <f>'SPONSOR COSTS'!S154</f>
        <v>0</v>
      </c>
      <c r="T107" s="216">
        <f>'SPONSOR COSTS'!T154</f>
        <v>0</v>
      </c>
      <c r="U107" s="241">
        <f>'SPONSOR COSTS'!U154</f>
        <v>0</v>
      </c>
      <c r="V107" s="241">
        <f>'SPONSOR COSTS'!V154</f>
        <v>0</v>
      </c>
      <c r="W107" s="216">
        <f>'SPONSOR COSTS'!W154</f>
        <v>0</v>
      </c>
      <c r="X107" s="228">
        <f>'SPONSOR COSTS'!X154</f>
        <v>0</v>
      </c>
      <c r="Y107" s="216">
        <f>'SPONSOR COSTS'!Y154</f>
        <v>0</v>
      </c>
      <c r="Z107" s="216">
        <f>'SPONSOR COSTS'!Z154</f>
        <v>0</v>
      </c>
      <c r="AA107" s="216">
        <f>'SPONSOR COSTS'!AA154</f>
        <v>0</v>
      </c>
      <c r="AB107" s="241">
        <f>'SPONSOR COSTS'!AB154</f>
        <v>0</v>
      </c>
      <c r="AC107" s="241"/>
      <c r="AD107" s="216">
        <f>'SPONSOR COSTS'!AD154</f>
        <v>0</v>
      </c>
      <c r="AE107" s="216"/>
      <c r="AF107" s="216">
        <f>'SPONSOR COSTS'!AF154</f>
        <v>0</v>
      </c>
      <c r="AG107" s="216">
        <f>'SPONSOR COSTS'!AG154</f>
        <v>0</v>
      </c>
      <c r="AH107" s="216">
        <f>'SPONSOR COSTS'!AH154</f>
        <v>0</v>
      </c>
      <c r="AI107" s="241">
        <f>'SPONSOR COSTS'!AI154</f>
        <v>0</v>
      </c>
      <c r="AJ107" s="241">
        <f>'SPONSOR COSTS'!AJ154</f>
        <v>0</v>
      </c>
      <c r="AK107" s="216">
        <f>'SPONSOR COSTS'!AK154</f>
        <v>0</v>
      </c>
      <c r="AL107" s="216"/>
      <c r="AM107" s="53">
        <f>'SPONSOR COSTS'!AM154</f>
        <v>0</v>
      </c>
    </row>
    <row r="108" spans="1:39" ht="15.75" x14ac:dyDescent="0.25">
      <c r="A108" s="256">
        <f>'SPONSOR COSTS'!A155</f>
        <v>0</v>
      </c>
      <c r="B108" s="323" t="s">
        <v>156</v>
      </c>
      <c r="C108" s="343" t="str">
        <f>IF('SPONSOR COSTS'!G155="MTDC",CONCATENATE('SPONSOR COSTS'!G155,"  ",ROUND('SPONSOR COSTS'!G117*100, 2), "%"),IF('SPONSOR COSTS'!G155="TDC",CONCATENATE('SPONSOR COSTS'!G155,"  ",ROUND('SPONSOR COSTS'!G120*100, 2), "%"),CONCATENATE('SPONSOR COSTS'!G155,"  ",ROUND('SPONSOR COSTS'!G123*100, 2), "%")))</f>
        <v>MTDC  52%</v>
      </c>
      <c r="D108" s="149">
        <f>'SPONSOR COSTS'!D155</f>
        <v>0</v>
      </c>
      <c r="E108" s="149">
        <f>'SPONSOR COSTS'!E155</f>
        <v>0</v>
      </c>
      <c r="F108" s="149">
        <f>'SPONSOR COSTS'!F155</f>
        <v>0</v>
      </c>
      <c r="G108" s="267" t="str">
        <f>'SPONSOR COSTS'!G155</f>
        <v>MTDC</v>
      </c>
      <c r="H108" s="171">
        <f>'SPONSOR COSTS'!H155</f>
        <v>0</v>
      </c>
      <c r="I108" s="248">
        <f>'SPONSOR COSTS'!I155</f>
        <v>0</v>
      </c>
      <c r="J108" s="216"/>
      <c r="K108" s="225">
        <f>'SPONSOR COSTS'!K155</f>
        <v>0</v>
      </c>
      <c r="L108" s="216">
        <f>'SPONSOR COSTS'!L155</f>
        <v>0</v>
      </c>
      <c r="M108" s="216">
        <f>'SPONSOR COSTS'!M155</f>
        <v>0</v>
      </c>
      <c r="N108" s="249">
        <f>'SPONSOR COSTS'!N155</f>
        <v>0</v>
      </c>
      <c r="O108" s="227">
        <f>'SPONSOR COSTS'!O155</f>
        <v>0</v>
      </c>
      <c r="P108" s="250">
        <f>'SPONSOR COSTS'!P155</f>
        <v>0</v>
      </c>
      <c r="Q108" s="216"/>
      <c r="R108" s="216">
        <f>'SPONSOR COSTS'!R155</f>
        <v>0</v>
      </c>
      <c r="S108" s="216">
        <f>'SPONSOR COSTS'!S155</f>
        <v>0</v>
      </c>
      <c r="T108" s="216">
        <f>'SPONSOR COSTS'!T155</f>
        <v>0</v>
      </c>
      <c r="U108" s="249">
        <f>'SPONSOR COSTS'!U155</f>
        <v>0</v>
      </c>
      <c r="V108" s="227">
        <f>'SPONSOR COSTS'!V155</f>
        <v>0</v>
      </c>
      <c r="W108" s="248">
        <f>'SPONSOR COSTS'!W155</f>
        <v>0</v>
      </c>
      <c r="X108" s="228">
        <f>'SPONSOR COSTS'!X155</f>
        <v>0</v>
      </c>
      <c r="Y108" s="216">
        <f>'SPONSOR COSTS'!Y155</f>
        <v>0</v>
      </c>
      <c r="Z108" s="216">
        <f>'SPONSOR COSTS'!Z155</f>
        <v>0</v>
      </c>
      <c r="AA108" s="216">
        <f>'SPONSOR COSTS'!AA155</f>
        <v>0</v>
      </c>
      <c r="AB108" s="249">
        <f>'SPONSOR COSTS'!AB155</f>
        <v>0</v>
      </c>
      <c r="AC108" s="227"/>
      <c r="AD108" s="248">
        <f>'SPONSOR COSTS'!AD155</f>
        <v>0</v>
      </c>
      <c r="AE108" s="216"/>
      <c r="AF108" s="216">
        <f>'SPONSOR COSTS'!AF155</f>
        <v>0</v>
      </c>
      <c r="AG108" s="216">
        <f>'SPONSOR COSTS'!AG155</f>
        <v>0</v>
      </c>
      <c r="AH108" s="216">
        <f>'SPONSOR COSTS'!AH155</f>
        <v>0</v>
      </c>
      <c r="AI108" s="249">
        <f>'SPONSOR COSTS'!AI155</f>
        <v>0</v>
      </c>
      <c r="AJ108" s="227">
        <f>'SPONSOR COSTS'!AJ155</f>
        <v>0</v>
      </c>
      <c r="AK108" s="248">
        <f>'SPONSOR COSTS'!AK155</f>
        <v>0</v>
      </c>
      <c r="AL108" s="216"/>
      <c r="AM108" s="121">
        <f>'SPONSOR COSTS'!AM155</f>
        <v>0</v>
      </c>
    </row>
    <row r="109" spans="1:39" x14ac:dyDescent="0.25">
      <c r="A109" s="256">
        <f>'SPONSOR COSTS'!A156</f>
        <v>0</v>
      </c>
      <c r="B109" s="197"/>
      <c r="C109" s="198"/>
      <c r="D109" s="149">
        <f>'SPONSOR COSTS'!D156</f>
        <v>0</v>
      </c>
      <c r="E109" s="149">
        <f>'SPONSOR COSTS'!E156</f>
        <v>0</v>
      </c>
      <c r="F109" s="149">
        <f>'SPONSOR COSTS'!F156</f>
        <v>0</v>
      </c>
      <c r="G109" s="150">
        <f>'SPONSOR COSTS'!G156</f>
        <v>0</v>
      </c>
      <c r="H109" s="150">
        <f>'SPONSOR COSTS'!H156</f>
        <v>0</v>
      </c>
      <c r="I109" s="216"/>
      <c r="J109" s="216"/>
      <c r="K109" s="225"/>
      <c r="L109" s="216"/>
      <c r="M109" s="216"/>
      <c r="N109" s="241"/>
      <c r="O109" s="241"/>
      <c r="P109" s="233"/>
      <c r="Q109" s="216"/>
      <c r="R109" s="216"/>
      <c r="S109" s="216"/>
      <c r="T109" s="216"/>
      <c r="U109" s="241"/>
      <c r="V109" s="241"/>
      <c r="W109" s="216"/>
      <c r="X109" s="228"/>
      <c r="Y109" s="216"/>
      <c r="Z109" s="216"/>
      <c r="AA109" s="216"/>
      <c r="AB109" s="241"/>
      <c r="AC109" s="241"/>
      <c r="AD109" s="216"/>
      <c r="AE109" s="216"/>
      <c r="AF109" s="216"/>
      <c r="AG109" s="216"/>
      <c r="AH109" s="216"/>
      <c r="AI109" s="241"/>
      <c r="AJ109" s="241"/>
      <c r="AK109" s="216"/>
      <c r="AL109" s="216"/>
      <c r="AM109" s="53"/>
    </row>
    <row r="110" spans="1:39" s="128" customFormat="1" ht="18.75" x14ac:dyDescent="0.3">
      <c r="A110" s="268">
        <f>'SPONSOR COSTS'!A157</f>
        <v>0</v>
      </c>
      <c r="B110" s="554" t="s">
        <v>73</v>
      </c>
      <c r="C110" s="555"/>
      <c r="D110" s="199">
        <f>'SPONSOR COSTS'!D157</f>
        <v>0</v>
      </c>
      <c r="E110" s="199">
        <f>'SPONSOR COSTS'!E157</f>
        <v>0</v>
      </c>
      <c r="F110" s="199">
        <f>'SPONSOR COSTS'!F157</f>
        <v>0</v>
      </c>
      <c r="G110" s="200">
        <f>'SPONSOR COSTS'!G157</f>
        <v>0</v>
      </c>
      <c r="H110" s="200">
        <f>'SPONSOR COSTS'!H157</f>
        <v>0</v>
      </c>
      <c r="I110" s="251">
        <f>'SPONSOR COSTS'!I157</f>
        <v>0</v>
      </c>
      <c r="J110" s="252"/>
      <c r="K110" s="253">
        <f>'SPONSOR COSTS'!K157</f>
        <v>0</v>
      </c>
      <c r="L110" s="252">
        <f>'SPONSOR COSTS'!L157</f>
        <v>0</v>
      </c>
      <c r="M110" s="252">
        <f>'SPONSOR COSTS'!M157</f>
        <v>0</v>
      </c>
      <c r="N110" s="254">
        <f>'SPONSOR COSTS'!N157</f>
        <v>0</v>
      </c>
      <c r="O110" s="254">
        <f>'SPONSOR COSTS'!O157</f>
        <v>0</v>
      </c>
      <c r="P110" s="251">
        <f>'SPONSOR COSTS'!P157</f>
        <v>0</v>
      </c>
      <c r="Q110" s="252"/>
      <c r="R110" s="252">
        <f>'SPONSOR COSTS'!R157</f>
        <v>0</v>
      </c>
      <c r="S110" s="252">
        <f>'SPONSOR COSTS'!S157</f>
        <v>0</v>
      </c>
      <c r="T110" s="252">
        <f>'SPONSOR COSTS'!T157</f>
        <v>0</v>
      </c>
      <c r="U110" s="254">
        <f>'SPONSOR COSTS'!U157</f>
        <v>0</v>
      </c>
      <c r="V110" s="254">
        <f>'SPONSOR COSTS'!V157</f>
        <v>0</v>
      </c>
      <c r="W110" s="251">
        <f>'SPONSOR COSTS'!W157</f>
        <v>0</v>
      </c>
      <c r="X110" s="255">
        <f>'SPONSOR COSTS'!X157</f>
        <v>0</v>
      </c>
      <c r="Y110" s="252">
        <f>'SPONSOR COSTS'!Y157</f>
        <v>0</v>
      </c>
      <c r="Z110" s="252">
        <f>'SPONSOR COSTS'!Z157</f>
        <v>0</v>
      </c>
      <c r="AA110" s="252">
        <f>'SPONSOR COSTS'!AA157</f>
        <v>0</v>
      </c>
      <c r="AB110" s="254">
        <f>'SPONSOR COSTS'!AB157</f>
        <v>0</v>
      </c>
      <c r="AC110" s="254"/>
      <c r="AD110" s="251">
        <f>'SPONSOR COSTS'!AD157</f>
        <v>0</v>
      </c>
      <c r="AE110" s="252"/>
      <c r="AF110" s="252">
        <f>'SPONSOR COSTS'!AF157</f>
        <v>0</v>
      </c>
      <c r="AG110" s="252">
        <f>'SPONSOR COSTS'!AG157</f>
        <v>0</v>
      </c>
      <c r="AH110" s="252">
        <f>'SPONSOR COSTS'!AH157</f>
        <v>0</v>
      </c>
      <c r="AI110" s="254">
        <f>'SPONSOR COSTS'!AI157</f>
        <v>0</v>
      </c>
      <c r="AJ110" s="254">
        <f>'SPONSOR COSTS'!AJ157</f>
        <v>0</v>
      </c>
      <c r="AK110" s="251">
        <f>'SPONSOR COSTS'!AK157</f>
        <v>0</v>
      </c>
      <c r="AL110" s="252"/>
      <c r="AM110" s="127">
        <f>'SPONSOR COSTS'!AM157</f>
        <v>0</v>
      </c>
    </row>
    <row r="111" spans="1:39" hidden="1" x14ac:dyDescent="0.25">
      <c r="A111" s="256">
        <f>'SPONSOR COSTS'!A158</f>
        <v>0</v>
      </c>
      <c r="B111" s="197"/>
      <c r="C111" s="198"/>
      <c r="D111" s="198">
        <f>'SPONSOR COSTS'!D158</f>
        <v>0</v>
      </c>
      <c r="E111" s="198">
        <f>'SPONSOR COSTS'!E158</f>
        <v>0</v>
      </c>
      <c r="F111" s="149">
        <f>'SPONSOR COSTS'!F158</f>
        <v>0</v>
      </c>
      <c r="G111" s="150">
        <f>'SPONSOR COSTS'!G158</f>
        <v>0</v>
      </c>
      <c r="H111" s="150">
        <f>'SPONSOR COSTS'!H158</f>
        <v>0</v>
      </c>
      <c r="I111" s="149">
        <f>'SPONSOR COSTS'!I158</f>
        <v>0</v>
      </c>
      <c r="J111" s="149"/>
      <c r="K111" s="151">
        <f>'SPONSOR COSTS'!K158</f>
        <v>0</v>
      </c>
      <c r="L111" s="149">
        <f>'SPONSOR COSTS'!L158</f>
        <v>0</v>
      </c>
      <c r="M111" s="149">
        <f>'SPONSOR COSTS'!M158</f>
        <v>0</v>
      </c>
      <c r="N111" s="150">
        <f>'SPONSOR COSTS'!N158</f>
        <v>0</v>
      </c>
      <c r="O111" s="150">
        <f>'SPONSOR COSTS'!O158</f>
        <v>0</v>
      </c>
      <c r="P111" s="149">
        <f>'SPONSOR COSTS'!P158</f>
        <v>0</v>
      </c>
      <c r="Q111" s="149"/>
      <c r="R111" s="149">
        <f>'SPONSOR COSTS'!R158</f>
        <v>0</v>
      </c>
      <c r="S111" s="149">
        <f>'SPONSOR COSTS'!S158</f>
        <v>0</v>
      </c>
      <c r="T111" s="149">
        <f>'SPONSOR COSTS'!T158</f>
        <v>0</v>
      </c>
      <c r="U111" s="150">
        <f>'SPONSOR COSTS'!U158</f>
        <v>0</v>
      </c>
      <c r="V111" s="150">
        <f>'SPONSOR COSTS'!V158</f>
        <v>0</v>
      </c>
      <c r="W111" s="149">
        <f>'SPONSOR COSTS'!W158</f>
        <v>0</v>
      </c>
      <c r="X111" s="149">
        <f>'SPONSOR COSTS'!X158</f>
        <v>0</v>
      </c>
      <c r="Y111" s="149">
        <f>'SPONSOR COSTS'!Y158</f>
        <v>0</v>
      </c>
      <c r="Z111" s="149">
        <f>'SPONSOR COSTS'!Z158</f>
        <v>0</v>
      </c>
      <c r="AA111" s="149">
        <f>'SPONSOR COSTS'!AA158</f>
        <v>0</v>
      </c>
      <c r="AB111" s="150">
        <f>'SPONSOR COSTS'!AB158</f>
        <v>0</v>
      </c>
      <c r="AC111" s="150"/>
      <c r="AD111" s="149">
        <f>'SPONSOR COSTS'!AD158</f>
        <v>0</v>
      </c>
      <c r="AE111" s="149"/>
      <c r="AF111" s="149">
        <f>'SPONSOR COSTS'!AF158</f>
        <v>0</v>
      </c>
      <c r="AG111" s="149">
        <f>'SPONSOR COSTS'!AG158</f>
        <v>0</v>
      </c>
      <c r="AH111" s="149">
        <f>'SPONSOR COSTS'!AH158</f>
        <v>0</v>
      </c>
      <c r="AI111" s="150">
        <f>'SPONSOR COSTS'!AI158</f>
        <v>0</v>
      </c>
      <c r="AJ111" s="150">
        <f>'SPONSOR COSTS'!AJ158</f>
        <v>0</v>
      </c>
      <c r="AK111" s="149">
        <f>'SPONSOR COSTS'!AK158</f>
        <v>0</v>
      </c>
      <c r="AL111" s="149"/>
      <c r="AM111" s="201">
        <f>'SPONSOR COSTS'!AM158</f>
        <v>0</v>
      </c>
    </row>
    <row r="112" spans="1:39" hidden="1" x14ac:dyDescent="0.25">
      <c r="A112" s="256">
        <f>'SPONSOR COSTS'!A159</f>
        <v>0</v>
      </c>
      <c r="B112" s="197"/>
      <c r="C112" s="198"/>
      <c r="D112" s="198">
        <f>'SPONSOR COSTS'!D159</f>
        <v>0</v>
      </c>
      <c r="E112" s="198">
        <f>'SPONSOR COSTS'!E159</f>
        <v>0</v>
      </c>
      <c r="F112" s="149">
        <f>'SPONSOR COSTS'!F159</f>
        <v>0</v>
      </c>
      <c r="G112" s="150">
        <f>'SPONSOR COSTS'!G159</f>
        <v>0</v>
      </c>
      <c r="H112" s="150">
        <f>'SPONSOR COSTS'!H159</f>
        <v>0</v>
      </c>
      <c r="I112" s="149">
        <f>'SPONSOR COSTS'!I159</f>
        <v>0</v>
      </c>
      <c r="J112" s="149"/>
      <c r="K112" s="151">
        <f>'SPONSOR COSTS'!K159</f>
        <v>0</v>
      </c>
      <c r="L112" s="149">
        <f>'SPONSOR COSTS'!L159</f>
        <v>0</v>
      </c>
      <c r="M112" s="149">
        <f>'SPONSOR COSTS'!M159</f>
        <v>0</v>
      </c>
      <c r="N112" s="150">
        <f>'SPONSOR COSTS'!N159</f>
        <v>0</v>
      </c>
      <c r="O112" s="150">
        <f>'SPONSOR COSTS'!O159</f>
        <v>0</v>
      </c>
      <c r="P112" s="149">
        <f>'SPONSOR COSTS'!P159</f>
        <v>0</v>
      </c>
      <c r="Q112" s="149"/>
      <c r="R112" s="149">
        <f>'SPONSOR COSTS'!R159</f>
        <v>0</v>
      </c>
      <c r="S112" s="149">
        <f>'SPONSOR COSTS'!S159</f>
        <v>0</v>
      </c>
      <c r="T112" s="149">
        <f>'SPONSOR COSTS'!T159</f>
        <v>0</v>
      </c>
      <c r="U112" s="150">
        <f>'SPONSOR COSTS'!U159</f>
        <v>0</v>
      </c>
      <c r="V112" s="150">
        <f>'SPONSOR COSTS'!V159</f>
        <v>0</v>
      </c>
      <c r="W112" s="149">
        <f>'SPONSOR COSTS'!W159</f>
        <v>0</v>
      </c>
      <c r="X112" s="149">
        <f>'SPONSOR COSTS'!X159</f>
        <v>0</v>
      </c>
      <c r="Y112" s="149">
        <f>'SPONSOR COSTS'!Y159</f>
        <v>0</v>
      </c>
      <c r="Z112" s="149">
        <f>'SPONSOR COSTS'!Z159</f>
        <v>0</v>
      </c>
      <c r="AA112" s="149">
        <f>'SPONSOR COSTS'!AA159</f>
        <v>0</v>
      </c>
      <c r="AB112" s="150">
        <f>'SPONSOR COSTS'!AB159</f>
        <v>0</v>
      </c>
      <c r="AC112" s="150"/>
      <c r="AD112" s="149">
        <f>'SPONSOR COSTS'!AD159</f>
        <v>0</v>
      </c>
      <c r="AE112" s="149"/>
      <c r="AF112" s="149">
        <f>'SPONSOR COSTS'!AF159</f>
        <v>0</v>
      </c>
      <c r="AG112" s="149">
        <f>'SPONSOR COSTS'!AG159</f>
        <v>0</v>
      </c>
      <c r="AH112" s="149">
        <f>'SPONSOR COSTS'!AH159</f>
        <v>0</v>
      </c>
      <c r="AI112" s="150">
        <f>'SPONSOR COSTS'!AI159</f>
        <v>0</v>
      </c>
      <c r="AJ112" s="150">
        <f>'SPONSOR COSTS'!AJ159</f>
        <v>0</v>
      </c>
      <c r="AK112" s="149">
        <f>'SPONSOR COSTS'!AK159</f>
        <v>0</v>
      </c>
      <c r="AL112" s="149"/>
      <c r="AM112" s="202">
        <f>'SPONSOR COSTS'!AM159</f>
        <v>0</v>
      </c>
    </row>
    <row r="113" spans="1:39" ht="16.5" thickBot="1" x14ac:dyDescent="0.3">
      <c r="A113" s="256">
        <f>'SPONSOR COSTS'!A160</f>
        <v>0</v>
      </c>
      <c r="B113" s="203"/>
      <c r="C113" s="204"/>
      <c r="D113" s="204">
        <f>'SPONSOR COSTS'!D160</f>
        <v>0</v>
      </c>
      <c r="E113" s="204">
        <f>'SPONSOR COSTS'!E160</f>
        <v>0</v>
      </c>
      <c r="F113" s="205">
        <f>'SPONSOR COSTS'!F160</f>
        <v>0</v>
      </c>
      <c r="G113" s="206">
        <f>'SPONSOR COSTS'!G160</f>
        <v>0</v>
      </c>
      <c r="H113" s="206">
        <f>'SPONSOR COSTS'!H160</f>
        <v>0</v>
      </c>
      <c r="I113" s="205">
        <f>'SPONSOR COSTS'!I160</f>
        <v>0</v>
      </c>
      <c r="J113" s="205"/>
      <c r="K113" s="207">
        <f>'SPONSOR COSTS'!K160</f>
        <v>0</v>
      </c>
      <c r="L113" s="205">
        <f>'SPONSOR COSTS'!L160</f>
        <v>0</v>
      </c>
      <c r="M113" s="205">
        <f>'SPONSOR COSTS'!M160</f>
        <v>0</v>
      </c>
      <c r="N113" s="206">
        <f>'SPONSOR COSTS'!N160</f>
        <v>0</v>
      </c>
      <c r="O113" s="206">
        <f>'SPONSOR COSTS'!O160</f>
        <v>0</v>
      </c>
      <c r="P113" s="205">
        <f>'SPONSOR COSTS'!P160</f>
        <v>0</v>
      </c>
      <c r="Q113" s="205"/>
      <c r="R113" s="205">
        <f>'SPONSOR COSTS'!R160</f>
        <v>0</v>
      </c>
      <c r="S113" s="205">
        <f>'SPONSOR COSTS'!S160</f>
        <v>0</v>
      </c>
      <c r="T113" s="205">
        <f>'SPONSOR COSTS'!T160</f>
        <v>0</v>
      </c>
      <c r="U113" s="206">
        <f>'SPONSOR COSTS'!U160</f>
        <v>0</v>
      </c>
      <c r="V113" s="206">
        <f>'SPONSOR COSTS'!V160</f>
        <v>0</v>
      </c>
      <c r="W113" s="205">
        <f>'SPONSOR COSTS'!W160</f>
        <v>0</v>
      </c>
      <c r="X113" s="205">
        <f>'SPONSOR COSTS'!X160</f>
        <v>0</v>
      </c>
      <c r="Y113" s="205">
        <f>'SPONSOR COSTS'!Y160</f>
        <v>0</v>
      </c>
      <c r="Z113" s="205">
        <f>'SPONSOR COSTS'!Z160</f>
        <v>0</v>
      </c>
      <c r="AA113" s="205">
        <f>'SPONSOR COSTS'!AA160</f>
        <v>0</v>
      </c>
      <c r="AB113" s="206">
        <f>'SPONSOR COSTS'!AB160</f>
        <v>0</v>
      </c>
      <c r="AC113" s="206"/>
      <c r="AD113" s="205">
        <f>'SPONSOR COSTS'!AD160</f>
        <v>0</v>
      </c>
      <c r="AE113" s="205"/>
      <c r="AF113" s="205">
        <f>'SPONSOR COSTS'!AF160</f>
        <v>0</v>
      </c>
      <c r="AG113" s="205">
        <f>'SPONSOR COSTS'!AG160</f>
        <v>0</v>
      </c>
      <c r="AH113" s="205">
        <f>'SPONSOR COSTS'!AH160</f>
        <v>0</v>
      </c>
      <c r="AI113" s="206">
        <f>'SPONSOR COSTS'!AI160</f>
        <v>0</v>
      </c>
      <c r="AJ113" s="206">
        <f>'SPONSOR COSTS'!AJ160</f>
        <v>0</v>
      </c>
      <c r="AK113" s="205">
        <f>'SPONSOR COSTS'!AK160</f>
        <v>0</v>
      </c>
      <c r="AL113" s="205"/>
      <c r="AM113" s="208" t="str">
        <f>'SPONSOR COSTS'!AM160</f>
        <v>Balanced</v>
      </c>
    </row>
    <row r="114" spans="1:39" s="310" customFormat="1" x14ac:dyDescent="0.25">
      <c r="G114" s="311"/>
      <c r="H114" s="311"/>
      <c r="K114" s="312"/>
      <c r="N114" s="311"/>
      <c r="O114" s="311"/>
      <c r="U114" s="311"/>
      <c r="V114" s="311"/>
      <c r="AB114" s="311"/>
      <c r="AC114" s="311"/>
      <c r="AI114" s="311"/>
      <c r="AJ114" s="311"/>
    </row>
    <row r="115" spans="1:39" s="310" customFormat="1" x14ac:dyDescent="0.25">
      <c r="B115" s="310" t="s">
        <v>130</v>
      </c>
      <c r="C115" s="341">
        <v>101234</v>
      </c>
      <c r="D115" s="310">
        <v>6104</v>
      </c>
      <c r="G115" s="311"/>
      <c r="H115" s="311"/>
      <c r="K115" s="312"/>
      <c r="N115" s="311"/>
      <c r="O115" s="311"/>
      <c r="U115" s="311"/>
      <c r="V115" s="311"/>
      <c r="AB115" s="311"/>
      <c r="AC115" s="311"/>
      <c r="AD115" s="320"/>
      <c r="AI115" s="311"/>
      <c r="AJ115" s="311"/>
    </row>
    <row r="116" spans="1:39" s="310" customFormat="1" x14ac:dyDescent="0.25">
      <c r="B116" s="310" t="s">
        <v>131</v>
      </c>
      <c r="C116" s="342" t="s">
        <v>133</v>
      </c>
      <c r="D116" s="310">
        <v>3939</v>
      </c>
      <c r="G116" s="311"/>
      <c r="H116" s="311"/>
      <c r="K116" s="312"/>
      <c r="N116" s="311"/>
      <c r="O116" s="311"/>
      <c r="U116" s="311"/>
      <c r="V116" s="311"/>
      <c r="AB116" s="311"/>
      <c r="AC116" s="311"/>
      <c r="AI116" s="311"/>
      <c r="AJ116" s="311"/>
    </row>
    <row r="117" spans="1:39" s="310" customFormat="1" x14ac:dyDescent="0.25">
      <c r="B117" s="310" t="s">
        <v>132</v>
      </c>
      <c r="C117" s="310" t="str">
        <f ca="1">CONCATENATE(C115, "_", C116, "_", B119, "_USD", ROUND(AM110, 0))</f>
        <v>101234_Initial_Budget_2020.08.18_USD0</v>
      </c>
      <c r="D117" s="310">
        <v>2250</v>
      </c>
      <c r="G117" s="311"/>
      <c r="H117" s="311"/>
      <c r="K117" s="312"/>
      <c r="N117" s="311"/>
      <c r="O117" s="311"/>
      <c r="U117" s="311"/>
      <c r="V117" s="311"/>
      <c r="AB117" s="311"/>
      <c r="AC117" s="311"/>
      <c r="AI117" s="311"/>
      <c r="AJ117" s="311"/>
    </row>
    <row r="118" spans="1:39" s="310" customFormat="1" x14ac:dyDescent="0.25">
      <c r="B118" s="398">
        <f ca="1">TODAY()</f>
        <v>44061</v>
      </c>
      <c r="C118" s="342"/>
      <c r="D118" s="310">
        <v>0</v>
      </c>
      <c r="G118" s="311"/>
      <c r="H118" s="311"/>
      <c r="K118" s="312"/>
      <c r="N118" s="311"/>
      <c r="O118" s="311"/>
      <c r="U118" s="311"/>
      <c r="V118" s="311"/>
      <c r="AB118" s="311"/>
      <c r="AC118" s="311"/>
      <c r="AI118" s="311"/>
      <c r="AJ118" s="311"/>
    </row>
    <row r="119" spans="1:39" s="310" customFormat="1" x14ac:dyDescent="0.25">
      <c r="B119" s="313" t="str">
        <f ca="1">TEXT(B118, "yyyy.mm.dd")</f>
        <v>2020.08.18</v>
      </c>
      <c r="G119" s="311"/>
      <c r="H119" s="311"/>
      <c r="K119" s="312"/>
      <c r="N119" s="311"/>
      <c r="O119" s="311"/>
      <c r="U119" s="311"/>
      <c r="V119" s="311"/>
      <c r="AB119" s="311"/>
      <c r="AC119" s="311"/>
      <c r="AI119" s="311"/>
      <c r="AJ119" s="311"/>
    </row>
    <row r="120" spans="1:39" s="310" customFormat="1" x14ac:dyDescent="0.25">
      <c r="B120" s="140"/>
      <c r="C120" s="310">
        <v>0</v>
      </c>
      <c r="D120" s="310">
        <v>0</v>
      </c>
      <c r="G120" s="311"/>
      <c r="H120" s="311"/>
      <c r="K120" s="312"/>
      <c r="N120" s="311"/>
      <c r="O120" s="311"/>
      <c r="U120" s="311"/>
      <c r="V120" s="311"/>
      <c r="AB120" s="311"/>
      <c r="AC120" s="311"/>
      <c r="AI120" s="311"/>
      <c r="AJ120" s="311"/>
    </row>
    <row r="121" spans="1:39" s="310" customFormat="1" x14ac:dyDescent="0.25">
      <c r="B121" s="140" t="s">
        <v>133</v>
      </c>
      <c r="G121" s="311"/>
      <c r="H121" s="311"/>
      <c r="K121" s="312"/>
      <c r="N121" s="311"/>
      <c r="O121" s="311"/>
      <c r="U121" s="311"/>
      <c r="V121" s="311"/>
      <c r="AB121" s="311"/>
      <c r="AC121" s="311"/>
      <c r="AI121" s="311"/>
      <c r="AJ121" s="311"/>
    </row>
    <row r="122" spans="1:39" s="310" customFormat="1" x14ac:dyDescent="0.25">
      <c r="B122" s="140" t="s">
        <v>134</v>
      </c>
      <c r="G122" s="311"/>
      <c r="H122" s="311"/>
      <c r="K122" s="312"/>
      <c r="N122" s="311"/>
      <c r="O122" s="311"/>
      <c r="U122" s="311"/>
      <c r="V122" s="311"/>
      <c r="AB122" s="311"/>
      <c r="AC122" s="311"/>
      <c r="AI122" s="311"/>
      <c r="AJ122" s="311"/>
    </row>
    <row r="123" spans="1:39" s="310" customFormat="1" x14ac:dyDescent="0.25">
      <c r="B123" s="140" t="s">
        <v>135</v>
      </c>
      <c r="G123" s="311"/>
      <c r="H123" s="311"/>
      <c r="K123" s="312"/>
      <c r="N123" s="311"/>
      <c r="O123" s="311"/>
      <c r="U123" s="311"/>
      <c r="V123" s="311"/>
      <c r="AB123" s="311"/>
      <c r="AC123" s="311"/>
      <c r="AI123" s="311"/>
      <c r="AJ123" s="311"/>
    </row>
    <row r="124" spans="1:39" s="310" customFormat="1" x14ac:dyDescent="0.25">
      <c r="B124" s="140" t="s">
        <v>136</v>
      </c>
      <c r="G124" s="311"/>
      <c r="H124" s="311"/>
      <c r="K124" s="312"/>
      <c r="N124" s="311"/>
      <c r="O124" s="311"/>
      <c r="U124" s="311"/>
      <c r="V124" s="311"/>
      <c r="AB124" s="311"/>
      <c r="AC124" s="311"/>
      <c r="AI124" s="311"/>
      <c r="AJ124" s="311"/>
    </row>
    <row r="125" spans="1:39" s="310" customFormat="1" x14ac:dyDescent="0.25">
      <c r="B125" s="140" t="s">
        <v>137</v>
      </c>
      <c r="G125" s="311"/>
      <c r="H125" s="311"/>
      <c r="K125" s="312"/>
      <c r="N125" s="311"/>
      <c r="O125" s="311"/>
      <c r="U125" s="311"/>
      <c r="V125" s="311"/>
      <c r="AB125" s="311"/>
      <c r="AC125" s="311"/>
      <c r="AI125" s="311"/>
      <c r="AJ125" s="311"/>
    </row>
    <row r="126" spans="1:39" x14ac:dyDescent="0.25">
      <c r="B126" s="140" t="s">
        <v>138</v>
      </c>
    </row>
  </sheetData>
  <sheetProtection algorithmName="SHA-512" hashValue="lsZurmoj/4DrR/C68ZURwTJuVgV7MPq/dMqAA7D5+z0nA6GKgakgWtYEPOdLRjQ4oOBeS0ybW98tuDJwaS2mcQ==" saltValue="VXR9HJIgFB+fXbLxRCQoPg==" spinCount="100000" sheet="1" objects="1" scenarios="1"/>
  <dataConsolidate/>
  <mergeCells count="19">
    <mergeCell ref="B110:C110"/>
    <mergeCell ref="B2:C2"/>
    <mergeCell ref="B93:C93"/>
    <mergeCell ref="B95:C95"/>
    <mergeCell ref="B97:C97"/>
    <mergeCell ref="B99:C99"/>
    <mergeCell ref="B102:C102"/>
    <mergeCell ref="B58:C58"/>
    <mergeCell ref="B33:C33"/>
    <mergeCell ref="B65:C65"/>
    <mergeCell ref="B66:C66"/>
    <mergeCell ref="K66:M66"/>
    <mergeCell ref="B67:C67"/>
    <mergeCell ref="B10:C10"/>
    <mergeCell ref="B29:C29"/>
    <mergeCell ref="B31:C31"/>
    <mergeCell ref="B34:C34"/>
    <mergeCell ref="B38:C38"/>
    <mergeCell ref="B41:C41"/>
  </mergeCells>
  <dataValidations count="1">
    <dataValidation type="list" allowBlank="1" showInputMessage="1" showErrorMessage="1" sqref="C116">
      <formula1>$B$121:$B$126</formula1>
    </dataValidation>
  </dataValidations>
  <pageMargins left="0.7" right="0.7" top="0.75" bottom="0.75" header="0.3" footer="0.3"/>
  <pageSetup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M57"/>
  <sheetViews>
    <sheetView workbookViewId="0">
      <selection activeCell="C10" sqref="C10"/>
    </sheetView>
  </sheetViews>
  <sheetFormatPr defaultRowHeight="15" x14ac:dyDescent="0.25"/>
  <cols>
    <col min="1" max="1" width="23.5703125" customWidth="1"/>
    <col min="2" max="2" width="22.85546875" customWidth="1"/>
    <col min="3" max="5" width="15.7109375" customWidth="1"/>
    <col min="6" max="7" width="15.5703125" customWidth="1"/>
    <col min="8" max="8" width="16.140625" customWidth="1"/>
    <col min="9" max="9" width="20.140625" customWidth="1"/>
  </cols>
  <sheetData>
    <row r="1" spans="1:39" ht="15.75" thickBot="1" x14ac:dyDescent="0.3">
      <c r="A1" s="256" t="str">
        <f>'SPONSOR COSTS'!B1</f>
        <v>Version 8.17.20</v>
      </c>
      <c r="C1" s="256">
        <f>'SPONSOR COSTS'!C1</f>
        <v>0</v>
      </c>
      <c r="D1" s="256">
        <f>'SPONSOR COSTS'!D1</f>
        <v>0</v>
      </c>
      <c r="E1" s="256">
        <f>'SPONSOR COSTS'!E1</f>
        <v>0</v>
      </c>
      <c r="F1" s="256">
        <f>'SPONSOR COSTS'!F1</f>
        <v>0</v>
      </c>
      <c r="G1" s="257">
        <f>'SPONSOR COSTS'!G1</f>
        <v>0</v>
      </c>
      <c r="H1" s="257">
        <f>'SPONSOR COSTS'!H1</f>
        <v>0</v>
      </c>
      <c r="I1" s="256">
        <f>'SPONSOR COSTS'!I1</f>
        <v>0</v>
      </c>
      <c r="J1" s="256">
        <f>'SPONSOR COSTS'!J1</f>
        <v>0</v>
      </c>
      <c r="K1" s="258">
        <f>'SPONSOR COSTS'!K1</f>
        <v>0</v>
      </c>
      <c r="L1" s="256">
        <f>'SPONSOR COSTS'!L1</f>
        <v>0</v>
      </c>
      <c r="M1" s="256">
        <f>'SPONSOR COSTS'!M1</f>
        <v>0</v>
      </c>
      <c r="N1" s="257">
        <f>'SPONSOR COSTS'!N1</f>
        <v>0</v>
      </c>
      <c r="O1" s="257">
        <f>'SPONSOR COSTS'!O1</f>
        <v>0</v>
      </c>
      <c r="P1" s="256">
        <f>'SPONSOR COSTS'!P1</f>
        <v>0</v>
      </c>
      <c r="Q1" s="256">
        <f>'SPONSOR COSTS'!Q1</f>
        <v>0</v>
      </c>
      <c r="R1" s="256">
        <f>'SPONSOR COSTS'!R1</f>
        <v>0</v>
      </c>
      <c r="S1" s="256">
        <f>'SPONSOR COSTS'!S1</f>
        <v>0</v>
      </c>
      <c r="T1" s="256">
        <f>'SPONSOR COSTS'!T1</f>
        <v>0</v>
      </c>
      <c r="U1" s="257">
        <f>'SPONSOR COSTS'!U1</f>
        <v>0</v>
      </c>
      <c r="V1" s="257">
        <f>'SPONSOR COSTS'!V1</f>
        <v>0</v>
      </c>
      <c r="W1" s="256">
        <f>'SPONSOR COSTS'!W1</f>
        <v>0</v>
      </c>
      <c r="X1" s="256">
        <f>'SPONSOR COSTS'!X1</f>
        <v>0</v>
      </c>
      <c r="Y1" s="256">
        <f>'SPONSOR COSTS'!Y1</f>
        <v>0</v>
      </c>
      <c r="Z1" s="256">
        <f>'SPONSOR COSTS'!Z1</f>
        <v>0</v>
      </c>
      <c r="AA1" s="256">
        <f>'SPONSOR COSTS'!AA1</f>
        <v>0</v>
      </c>
      <c r="AB1" s="257">
        <f>'SPONSOR COSTS'!AB1</f>
        <v>0</v>
      </c>
      <c r="AC1" s="257">
        <f>'SPONSOR COSTS'!AC1</f>
        <v>0</v>
      </c>
      <c r="AD1" s="256">
        <f>'SPONSOR COSTS'!AD1</f>
        <v>0</v>
      </c>
      <c r="AE1" s="256">
        <f>'SPONSOR COSTS'!AE1</f>
        <v>0</v>
      </c>
      <c r="AF1" s="256">
        <f>'SPONSOR COSTS'!AF1</f>
        <v>0</v>
      </c>
      <c r="AG1" s="256">
        <f>'SPONSOR COSTS'!AG1</f>
        <v>0</v>
      </c>
      <c r="AH1" s="256">
        <f>'SPONSOR COSTS'!AH1</f>
        <v>0</v>
      </c>
      <c r="AI1" s="257">
        <f>'SPONSOR COSTS'!AI1</f>
        <v>0</v>
      </c>
      <c r="AJ1" s="257">
        <f>'SPONSOR COSTS'!AJ1</f>
        <v>0</v>
      </c>
      <c r="AK1" s="256">
        <f>'SPONSOR COSTS'!AK1</f>
        <v>0</v>
      </c>
      <c r="AL1" s="256">
        <f>'SPONSOR COSTS'!AL1</f>
        <v>0</v>
      </c>
      <c r="AM1" s="256">
        <f>'SPONSOR COSTS'!AM1</f>
        <v>0</v>
      </c>
    </row>
    <row r="2" spans="1:39" ht="34.5" thickBot="1" x14ac:dyDescent="0.55000000000000004">
      <c r="A2" s="429" t="s">
        <v>234</v>
      </c>
      <c r="B2" s="430"/>
      <c r="C2" s="144"/>
      <c r="D2" s="144"/>
      <c r="E2" s="144"/>
      <c r="F2" s="145"/>
      <c r="G2" s="146"/>
      <c r="H2" s="146"/>
      <c r="I2" s="145"/>
      <c r="J2" s="145"/>
      <c r="K2" s="470"/>
    </row>
    <row r="3" spans="1:39" x14ac:dyDescent="0.25">
      <c r="A3" s="568" t="s">
        <v>127</v>
      </c>
      <c r="B3" s="569"/>
      <c r="C3" s="332" t="s">
        <v>8</v>
      </c>
      <c r="D3" s="332" t="s">
        <v>11</v>
      </c>
      <c r="E3" s="332" t="s">
        <v>12</v>
      </c>
      <c r="F3" s="332" t="s">
        <v>13</v>
      </c>
      <c r="G3" s="335" t="s">
        <v>14</v>
      </c>
      <c r="H3" s="331" t="s">
        <v>126</v>
      </c>
      <c r="I3" s="5"/>
      <c r="J3" s="472"/>
      <c r="K3" s="472" t="s">
        <v>244</v>
      </c>
    </row>
    <row r="4" spans="1:39" x14ac:dyDescent="0.25">
      <c r="A4" s="570" t="str">
        <f>'MATCH COSTS'!B129</f>
        <v>Voluntary Uncommitted</v>
      </c>
      <c r="B4" s="571"/>
      <c r="C4" s="363">
        <f ca="1">SUMIF('MATCH COSTS'!$E$6:$F$117, 'MATCH SUMMARY'!A4, 'MATCH COSTS'!$K$6:$K$117)</f>
        <v>0</v>
      </c>
      <c r="D4" s="324">
        <f ca="1">SUMIF('MATCH COSTS'!$E$6:$F$117, 'MATCH SUMMARY'!A4, 'MATCH COSTS'!$R$6:$R$117)</f>
        <v>0</v>
      </c>
      <c r="E4" s="354">
        <f ca="1">SUMIF('MATCH COSTS'!$E$6:$F$117, 'MATCH SUMMARY'!A4, 'MATCH COSTS'!$Y$6:$Y$117)</f>
        <v>0</v>
      </c>
      <c r="F4" s="324">
        <f ca="1">SUMIF('MATCH COSTS'!$E$6:$F$117, 'MATCH SUMMARY'!A4, 'MATCH COSTS'!$AF$6:$AF$117)</f>
        <v>0</v>
      </c>
      <c r="G4" s="370">
        <f ca="1">SUMIF('MATCH COSTS'!$E$6:$F$117, 'MATCH SUMMARY'!A4, 'MATCH COSTS'!$AM$6:$AM$117)</f>
        <v>0</v>
      </c>
      <c r="H4" s="302">
        <f ca="1">SUM(C4:G4)</f>
        <v>0</v>
      </c>
      <c r="I4" s="344"/>
      <c r="J4" s="348" t="s">
        <v>143</v>
      </c>
      <c r="K4" s="344"/>
    </row>
    <row r="5" spans="1:39" x14ac:dyDescent="0.25">
      <c r="A5" s="564" t="str">
        <f>'MATCH COSTS'!B130</f>
        <v>Voluntary Committed</v>
      </c>
      <c r="B5" s="565"/>
      <c r="C5" s="363">
        <f ca="1">SUMIF('MATCH COSTS'!$E$6:$F$117, 'MATCH SUMMARY'!A5, 'MATCH COSTS'!$K$6:$K$117)</f>
        <v>0</v>
      </c>
      <c r="D5" s="302">
        <f ca="1">SUMIF('MATCH COSTS'!$E$6:$F$117, 'MATCH SUMMARY'!A5, 'MATCH COSTS'!$R$6:$R$117)</f>
        <v>0</v>
      </c>
      <c r="E5" s="355">
        <f ca="1">SUMIF('MATCH COSTS'!$E$6:$F$117, 'MATCH SUMMARY'!A5, 'MATCH COSTS'!$Y$6:$Y$117)</f>
        <v>0</v>
      </c>
      <c r="F5" s="302">
        <f ca="1">SUMIF('MATCH COSTS'!$E$6:$F$117, 'MATCH SUMMARY'!A5, 'MATCH COSTS'!$AF$6:$AF$117)</f>
        <v>0</v>
      </c>
      <c r="G5" s="370">
        <f ca="1">SUMIF('MATCH COSTS'!$E$6:$F$117, 'MATCH SUMMARY'!A5, 'MATCH COSTS'!$AM$6:$AM$117)</f>
        <v>0</v>
      </c>
      <c r="H5" s="302">
        <f t="shared" ref="H5:H6" ca="1" si="0">SUM(C5:G5)</f>
        <v>0</v>
      </c>
      <c r="I5" s="344"/>
      <c r="J5" s="348" t="s">
        <v>144</v>
      </c>
      <c r="K5" s="344"/>
    </row>
    <row r="6" spans="1:39" x14ac:dyDescent="0.25">
      <c r="A6" s="566" t="str">
        <f>'MATCH COSTS'!B131</f>
        <v>Mandatory</v>
      </c>
      <c r="B6" s="567"/>
      <c r="C6" s="368">
        <f ca="1">SUMIF('MATCH COSTS'!$E$6:$F$117, 'MATCH SUMMARY'!A6, 'MATCH COSTS'!$K$6:$K$117)</f>
        <v>0</v>
      </c>
      <c r="D6" s="303">
        <f ca="1">SUMIF('MATCH COSTS'!$E$6:$F$117, 'MATCH SUMMARY'!A6, 'MATCH COSTS'!$R$6:$R$117)</f>
        <v>0</v>
      </c>
      <c r="E6" s="356">
        <f ca="1">SUMIF('MATCH COSTS'!$E$6:$F$117, 'MATCH SUMMARY'!A6, 'MATCH COSTS'!$Y$6:$Y$117)</f>
        <v>0</v>
      </c>
      <c r="F6" s="303">
        <f ca="1">SUMIF('MATCH COSTS'!$E$6:$F$117, 'MATCH SUMMARY'!A6, 'MATCH COSTS'!$AF$6:$AF$117)</f>
        <v>0</v>
      </c>
      <c r="G6" s="369">
        <f ca="1">SUMIF('MATCH COSTS'!$E$6:$F$117, 'MATCH SUMMARY'!A6, 'MATCH COSTS'!$AM$6:$AM$117)</f>
        <v>0</v>
      </c>
      <c r="H6" s="303">
        <f t="shared" ca="1" si="0"/>
        <v>0</v>
      </c>
      <c r="I6" s="344"/>
      <c r="J6" s="348" t="s">
        <v>145</v>
      </c>
      <c r="K6" s="344"/>
    </row>
    <row r="7" spans="1:39" x14ac:dyDescent="0.25">
      <c r="A7" s="345"/>
      <c r="B7" s="347" t="s">
        <v>129</v>
      </c>
      <c r="C7" s="364">
        <f ca="1">SUM(C4:C6)</f>
        <v>0</v>
      </c>
      <c r="D7" s="309">
        <f t="shared" ref="D7:H7" ca="1" si="1">SUM(D4:D6)</f>
        <v>0</v>
      </c>
      <c r="E7" s="371">
        <f t="shared" ca="1" si="1"/>
        <v>0</v>
      </c>
      <c r="F7" s="309">
        <f t="shared" ca="1" si="1"/>
        <v>0</v>
      </c>
      <c r="G7" s="378">
        <f t="shared" ca="1" si="1"/>
        <v>0</v>
      </c>
      <c r="H7" s="309">
        <f t="shared" ca="1" si="1"/>
        <v>0</v>
      </c>
      <c r="I7" s="344"/>
      <c r="J7" s="348" t="s">
        <v>146</v>
      </c>
      <c r="K7" s="344"/>
    </row>
    <row r="8" spans="1:39" x14ac:dyDescent="0.25">
      <c r="A8" s="344"/>
      <c r="B8" s="344"/>
      <c r="C8" s="344"/>
      <c r="D8" s="344"/>
      <c r="E8" s="344"/>
      <c r="F8" s="344"/>
      <c r="G8" s="344"/>
      <c r="H8" s="344"/>
      <c r="I8" s="344"/>
      <c r="J8" s="344"/>
      <c r="K8" s="344"/>
    </row>
    <row r="9" spans="1:39" x14ac:dyDescent="0.25">
      <c r="A9" s="572" t="s">
        <v>128</v>
      </c>
      <c r="B9" s="573"/>
      <c r="C9" s="332" t="s">
        <v>8</v>
      </c>
      <c r="D9" s="333" t="s">
        <v>11</v>
      </c>
      <c r="E9" s="333" t="s">
        <v>12</v>
      </c>
      <c r="F9" s="333" t="s">
        <v>13</v>
      </c>
      <c r="G9" s="334" t="s">
        <v>14</v>
      </c>
      <c r="H9" s="331" t="s">
        <v>126</v>
      </c>
      <c r="I9" s="344"/>
      <c r="J9" s="344"/>
      <c r="K9" s="344"/>
    </row>
    <row r="10" spans="1:39" x14ac:dyDescent="0.25">
      <c r="A10" s="570" t="str">
        <f>'MATCH COSTS'!B133</f>
        <v>NCSU (Cash)</v>
      </c>
      <c r="B10" s="571"/>
      <c r="C10" s="363">
        <f ca="1">SUMIF('MATCH COSTS'!$G$50:$H$99, 'MATCH SUMMARY'!$A10, 'MATCH COSTS'!$K$50:$K$99)+'MATCH COSTS'!K44</f>
        <v>0</v>
      </c>
      <c r="D10" s="304">
        <f ca="1">SUMIF('MATCH COSTS'!$G$50:$H$99, 'MATCH SUMMARY'!$A10, 'MATCH COSTS'!$R$50:$R$99)+'MATCH COSTS'!R44</f>
        <v>0</v>
      </c>
      <c r="E10" s="365">
        <f ca="1">SUMIF('MATCH COSTS'!$G$50:$H$99, 'MATCH SUMMARY'!$A10, 'MATCH COSTS'!$Y$50:$Y$99)+'MATCH COSTS'!Y44</f>
        <v>0</v>
      </c>
      <c r="F10" s="304">
        <f ca="1">SUMIF('MATCH COSTS'!$G$50:$H$99, 'MATCH SUMMARY'!$A10, 'MATCH COSTS'!$AF$50:$AF$99)+'MATCH COSTS'!AF44</f>
        <v>0</v>
      </c>
      <c r="G10" s="354">
        <f ca="1">SUMIF('MATCH COSTS'!$G$50:$H$99, 'MATCH SUMMARY'!$A10, 'MATCH COSTS'!$AM$50:$AM$99)+'MATCH COSTS'!AM44</f>
        <v>0</v>
      </c>
      <c r="H10" s="305">
        <f ca="1">SUM(C10:G10)</f>
        <v>0</v>
      </c>
      <c r="I10" s="344"/>
      <c r="J10" s="344"/>
      <c r="K10" s="344"/>
    </row>
    <row r="11" spans="1:39" x14ac:dyDescent="0.25">
      <c r="A11" s="564" t="str">
        <f>'MATCH COSTS'!B134</f>
        <v>NCSU (In-Kind)</v>
      </c>
      <c r="B11" s="565"/>
      <c r="C11" s="363">
        <f ca="1">SUMIF('MATCH COSTS'!$G$50:$H$99, 'MATCH SUMMARY'!$A11, 'MATCH COSTS'!$K$50:$K$99)</f>
        <v>0</v>
      </c>
      <c r="D11" s="306">
        <f ca="1">SUMIF('MATCH COSTS'!$G$50:$H$99, 'MATCH SUMMARY'!$A11, 'MATCH COSTS'!$R$50:$R$99)</f>
        <v>0</v>
      </c>
      <c r="E11" s="366">
        <f ca="1">SUMIF('MATCH COSTS'!$G$50:$H$99, 'MATCH SUMMARY'!$A11, 'MATCH COSTS'!$Y$50:$Y$99)</f>
        <v>0</v>
      </c>
      <c r="F11" s="306">
        <f ca="1">SUMIF('MATCH COSTS'!$G$50:$H$99, 'MATCH SUMMARY'!$A11, 'MATCH COSTS'!$AF$50:$AF$99)</f>
        <v>0</v>
      </c>
      <c r="G11" s="355">
        <f ca="1">SUMIF('MATCH COSTS'!$G$50:$H$99, 'MATCH SUMMARY'!$A11, 'MATCH COSTS'!$AM$50:$AM$99)</f>
        <v>0</v>
      </c>
      <c r="H11" s="300">
        <f t="shared" ref="H11:H16" ca="1" si="2">SUM(C11:G11)</f>
        <v>0</v>
      </c>
      <c r="I11" s="344"/>
      <c r="J11" s="344"/>
      <c r="K11" s="344"/>
    </row>
    <row r="12" spans="1:39" x14ac:dyDescent="0.25">
      <c r="A12" s="564" t="str">
        <f>'MATCH COSTS'!B135</f>
        <v>Third Party (Cash)</v>
      </c>
      <c r="B12" s="565"/>
      <c r="C12" s="363">
        <f ca="1">SUMIF('MATCH COSTS'!$G$50:$H$99, 'MATCH SUMMARY'!$A12, 'MATCH COSTS'!$K$50:$K$99)</f>
        <v>0</v>
      </c>
      <c r="D12" s="306">
        <f ca="1">SUMIF('MATCH COSTS'!$G$50:$H$99, 'MATCH SUMMARY'!$A12, 'MATCH COSTS'!$R$50:$R$99)</f>
        <v>0</v>
      </c>
      <c r="E12" s="366">
        <f ca="1">SUMIF('MATCH COSTS'!$G$50:$H$99, 'MATCH SUMMARY'!$A12, 'MATCH COSTS'!$Y$50:$Y$99)</f>
        <v>0</v>
      </c>
      <c r="F12" s="306">
        <f ca="1">SUMIF('MATCH COSTS'!$G$50:$H$99, 'MATCH SUMMARY'!$A12, 'MATCH COSTS'!$AF$50:$AF$99)</f>
        <v>0</v>
      </c>
      <c r="G12" s="355">
        <f ca="1">SUMIF('MATCH COSTS'!$G$50:$H$99, 'MATCH SUMMARY'!$A12, 'MATCH COSTS'!$AM$50:$AM$99)</f>
        <v>0</v>
      </c>
      <c r="H12" s="300">
        <f t="shared" ca="1" si="2"/>
        <v>0</v>
      </c>
      <c r="I12" s="344"/>
      <c r="J12" s="344"/>
      <c r="K12" s="344"/>
    </row>
    <row r="13" spans="1:39" x14ac:dyDescent="0.25">
      <c r="A13" s="564" t="str">
        <f>'MATCH COSTS'!B136</f>
        <v>Third Party (In-Kind)</v>
      </c>
      <c r="B13" s="565"/>
      <c r="C13" s="363">
        <f ca="1">SUMIF('MATCH COSTS'!$G$50:$H$99, 'MATCH SUMMARY'!$A13, 'MATCH COSTS'!$K$50:$K$99)</f>
        <v>0</v>
      </c>
      <c r="D13" s="306">
        <f ca="1">SUMIF('MATCH COSTS'!$G$50:$H$99, 'MATCH SUMMARY'!$A13, 'MATCH COSTS'!$R$50:$R$99)</f>
        <v>0</v>
      </c>
      <c r="E13" s="366">
        <f ca="1">SUMIF('MATCH COSTS'!$G$50:$H$99, 'MATCH SUMMARY'!$A13, 'MATCH COSTS'!$Y$50:$Y$99)</f>
        <v>0</v>
      </c>
      <c r="F13" s="306">
        <f ca="1">SUMIF('MATCH COSTS'!$G$50:$H$99, 'MATCH SUMMARY'!$A13, 'MATCH COSTS'!$AF$50:$AF$99)</f>
        <v>0</v>
      </c>
      <c r="G13" s="355">
        <f ca="1">SUMIF('MATCH COSTS'!$G$50:$H$99, 'MATCH SUMMARY'!$A13, 'MATCH COSTS'!$AM$50:$AM$99)</f>
        <v>0</v>
      </c>
      <c r="H13" s="300">
        <f t="shared" ca="1" si="2"/>
        <v>0</v>
      </c>
      <c r="I13" s="344"/>
      <c r="J13" s="344"/>
      <c r="K13" s="344"/>
    </row>
    <row r="14" spans="1:39" x14ac:dyDescent="0.25">
      <c r="A14" s="564" t="str">
        <f>'MATCH COSTS'!B137</f>
        <v>State</v>
      </c>
      <c r="B14" s="565"/>
      <c r="C14" s="363">
        <f ca="1">SUMIF('MATCH COSTS'!$G$50:$H$99, 'MATCH SUMMARY'!$A14, 'MATCH COSTS'!$K$50:$K$99)</f>
        <v>0</v>
      </c>
      <c r="D14" s="306">
        <f ca="1">SUMIF('MATCH COSTS'!$G$50:$H$99, 'MATCH SUMMARY'!$A14, 'MATCH COSTS'!$R$50:$R$99)</f>
        <v>0</v>
      </c>
      <c r="E14" s="366">
        <f ca="1">SUMIF('MATCH COSTS'!$G$50:$H$99, 'MATCH SUMMARY'!$A14, 'MATCH COSTS'!$Y$50:$Y$99)</f>
        <v>0</v>
      </c>
      <c r="F14" s="306">
        <f ca="1">SUMIF('MATCH COSTS'!$G$50:$H$99, 'MATCH SUMMARY'!$A14, 'MATCH COSTS'!$AF$50:$AF$99)</f>
        <v>0</v>
      </c>
      <c r="G14" s="355">
        <f ca="1">SUMIF('MATCH COSTS'!$G$50:$H$99, 'MATCH SUMMARY'!$A14, 'MATCH COSTS'!$AM$50:$AM$99)</f>
        <v>0</v>
      </c>
      <c r="H14" s="300">
        <f t="shared" ca="1" si="2"/>
        <v>0</v>
      </c>
      <c r="I14" s="344"/>
      <c r="J14" s="344"/>
      <c r="K14" s="344"/>
    </row>
    <row r="15" spans="1:39" x14ac:dyDescent="0.25">
      <c r="A15" s="564" t="str">
        <f>'MATCH COSTS'!B138</f>
        <v>Local</v>
      </c>
      <c r="B15" s="565"/>
      <c r="C15" s="363">
        <f ca="1">SUMIF('MATCH COSTS'!$G$50:$H$99, 'MATCH SUMMARY'!$A15, 'MATCH COSTS'!$K$50:$K$99)</f>
        <v>0</v>
      </c>
      <c r="D15" s="306">
        <f ca="1">SUMIF('MATCH COSTS'!$G$50:$H$99, 'MATCH SUMMARY'!$A15, 'MATCH COSTS'!$R$50:$R$99)</f>
        <v>0</v>
      </c>
      <c r="E15" s="366">
        <f ca="1">SUMIF('MATCH COSTS'!$G$50:$H$99, 'MATCH SUMMARY'!$A15, 'MATCH COSTS'!$Y$50:$Y$99)</f>
        <v>0</v>
      </c>
      <c r="F15" s="306">
        <f ca="1">SUMIF('MATCH COSTS'!$G$50:$H$99, 'MATCH SUMMARY'!$A15, 'MATCH COSTS'!$AF$50:$AF$99)</f>
        <v>0</v>
      </c>
      <c r="G15" s="355">
        <f ca="1">SUMIF('MATCH COSTS'!$G$50:$H$99, 'MATCH SUMMARY'!$A15, 'MATCH COSTS'!$AM$50:$AM$99)</f>
        <v>0</v>
      </c>
      <c r="H15" s="300">
        <f t="shared" ca="1" si="2"/>
        <v>0</v>
      </c>
      <c r="I15" s="344"/>
      <c r="J15" s="344"/>
      <c r="K15" s="344"/>
    </row>
    <row r="16" spans="1:39" x14ac:dyDescent="0.25">
      <c r="A16" s="566" t="str">
        <f>'MATCH COSTS'!B139</f>
        <v>TBD, N/A or Unknown</v>
      </c>
      <c r="B16" s="567"/>
      <c r="C16" s="363">
        <f ca="1">SUMIF('MATCH COSTS'!$G$50:$H$99, 'MATCH SUMMARY'!$A16, 'MATCH COSTS'!$K$50:$K$99)</f>
        <v>0</v>
      </c>
      <c r="D16" s="307">
        <f ca="1">SUMIF('MATCH COSTS'!$G$50:$H$99, 'MATCH SUMMARY'!$A16, 'MATCH COSTS'!$R$50:$R$99)</f>
        <v>0</v>
      </c>
      <c r="E16" s="367">
        <f ca="1">SUMIF('MATCH COSTS'!$G$50:$H$99, 'MATCH SUMMARY'!$A16, 'MATCH COSTS'!$Y$50:$Y$99)</f>
        <v>0</v>
      </c>
      <c r="F16" s="307">
        <f ca="1">SUMIF('MATCH COSTS'!$G$50:$H$99, 'MATCH SUMMARY'!$A16, 'MATCH COSTS'!$AF$50:$AF$99)</f>
        <v>0</v>
      </c>
      <c r="G16" s="356">
        <f ca="1">SUMIF('MATCH COSTS'!$G$50:$H$99, 'MATCH SUMMARY'!$A16, 'MATCH COSTS'!$AM$50:$AM$99)</f>
        <v>0</v>
      </c>
      <c r="H16" s="301">
        <f t="shared" ca="1" si="2"/>
        <v>0</v>
      </c>
      <c r="I16" s="344"/>
      <c r="J16" s="344"/>
      <c r="K16" s="344"/>
    </row>
    <row r="17" spans="1:11" x14ac:dyDescent="0.25">
      <c r="A17" s="345"/>
      <c r="B17" s="346" t="s">
        <v>129</v>
      </c>
      <c r="C17" s="364">
        <f ca="1">SUM(C10:C16)</f>
        <v>0</v>
      </c>
      <c r="D17" s="308">
        <f t="shared" ref="D17:H17" ca="1" si="3">SUM(D10:D16)</f>
        <v>0</v>
      </c>
      <c r="E17" s="371">
        <f t="shared" ca="1" si="3"/>
        <v>0</v>
      </c>
      <c r="F17" s="308">
        <f t="shared" ca="1" si="3"/>
        <v>0</v>
      </c>
      <c r="G17" s="371">
        <f t="shared" ca="1" si="3"/>
        <v>0</v>
      </c>
      <c r="H17" s="308">
        <f t="shared" ca="1" si="3"/>
        <v>0</v>
      </c>
      <c r="I17" s="344"/>
      <c r="J17" s="344"/>
      <c r="K17" s="344"/>
    </row>
    <row r="18" spans="1:11" x14ac:dyDescent="0.25">
      <c r="A18" s="344"/>
      <c r="B18" s="344"/>
      <c r="C18" s="344"/>
      <c r="D18" s="344"/>
      <c r="E18" s="344"/>
      <c r="F18" s="344"/>
      <c r="G18" s="344"/>
      <c r="H18" s="344"/>
      <c r="I18" s="344"/>
      <c r="J18" s="344"/>
      <c r="K18" s="344"/>
    </row>
    <row r="19" spans="1:11" x14ac:dyDescent="0.25">
      <c r="A19" s="331" t="s">
        <v>125</v>
      </c>
      <c r="B19" s="331" t="s">
        <v>97</v>
      </c>
      <c r="C19" s="331" t="s">
        <v>8</v>
      </c>
      <c r="D19" s="331" t="s">
        <v>11</v>
      </c>
      <c r="E19" s="331" t="s">
        <v>12</v>
      </c>
      <c r="F19" s="331" t="s">
        <v>13</v>
      </c>
      <c r="G19" s="331" t="s">
        <v>14</v>
      </c>
      <c r="H19" s="331" t="s">
        <v>141</v>
      </c>
      <c r="I19" s="331" t="s">
        <v>142</v>
      </c>
      <c r="J19" s="344"/>
      <c r="K19" s="344"/>
    </row>
    <row r="20" spans="1:11" x14ac:dyDescent="0.25">
      <c r="A20" s="352">
        <f>'MATCH COSTS'!C6</f>
        <v>0</v>
      </c>
      <c r="B20" s="298" t="str">
        <f>'MATCH COSTS'!E6</f>
        <v>Voluntary Uncommitted</v>
      </c>
      <c r="C20" s="360">
        <f>'MATCH COSTS'!I6</f>
        <v>0</v>
      </c>
      <c r="D20" s="295">
        <f>'MATCH COSTS'!P6</f>
        <v>0</v>
      </c>
      <c r="E20" s="360">
        <f>'MATCH COSTS'!W6</f>
        <v>0</v>
      </c>
      <c r="F20" s="295">
        <f>'MATCH COSTS'!AD6</f>
        <v>0</v>
      </c>
      <c r="G20" s="360">
        <f>'MATCH COSTS'!AK6</f>
        <v>0</v>
      </c>
      <c r="H20" s="349"/>
      <c r="I20" s="357"/>
      <c r="J20" s="344"/>
      <c r="K20" s="344"/>
    </row>
    <row r="21" spans="1:11" x14ac:dyDescent="0.25">
      <c r="A21" s="352">
        <f>'MATCH COSTS'!C7</f>
        <v>0</v>
      </c>
      <c r="B21" s="298">
        <f>'MATCH COSTS'!E7</f>
        <v>0</v>
      </c>
      <c r="C21" s="361">
        <f>'MATCH COSTS'!I7</f>
        <v>0</v>
      </c>
      <c r="D21" s="296">
        <f>'MATCH COSTS'!P7</f>
        <v>0</v>
      </c>
      <c r="E21" s="361">
        <f>'MATCH COSTS'!W7</f>
        <v>0</v>
      </c>
      <c r="F21" s="296">
        <f>'MATCH COSTS'!AD7</f>
        <v>0</v>
      </c>
      <c r="G21" s="361">
        <f>'MATCH COSTS'!AK7</f>
        <v>0</v>
      </c>
      <c r="H21" s="350"/>
      <c r="I21" s="358"/>
      <c r="J21" s="344"/>
      <c r="K21" s="344"/>
    </row>
    <row r="22" spans="1:11" x14ac:dyDescent="0.25">
      <c r="A22" s="352">
        <f>'MATCH COSTS'!C8</f>
        <v>0</v>
      </c>
      <c r="B22" s="298">
        <f>'MATCH COSTS'!E8</f>
        <v>0</v>
      </c>
      <c r="C22" s="361">
        <f>'MATCH COSTS'!I8</f>
        <v>0</v>
      </c>
      <c r="D22" s="296">
        <f>'MATCH COSTS'!P8</f>
        <v>0</v>
      </c>
      <c r="E22" s="361">
        <f>'MATCH COSTS'!W8</f>
        <v>0</v>
      </c>
      <c r="F22" s="296">
        <f>'MATCH COSTS'!AD8</f>
        <v>0</v>
      </c>
      <c r="G22" s="361">
        <f>'MATCH COSTS'!AK8</f>
        <v>0</v>
      </c>
      <c r="H22" s="350"/>
      <c r="I22" s="358"/>
      <c r="J22" s="344"/>
      <c r="K22" s="344"/>
    </row>
    <row r="23" spans="1:11" x14ac:dyDescent="0.25">
      <c r="A23" s="352">
        <f>'MATCH COSTS'!C9</f>
        <v>0</v>
      </c>
      <c r="B23" s="298">
        <f>'MATCH COSTS'!E9</f>
        <v>0</v>
      </c>
      <c r="C23" s="361">
        <f>'MATCH COSTS'!I9</f>
        <v>0</v>
      </c>
      <c r="D23" s="296">
        <f>'MATCH COSTS'!P9</f>
        <v>0</v>
      </c>
      <c r="E23" s="361">
        <f>'MATCH COSTS'!W9</f>
        <v>0</v>
      </c>
      <c r="F23" s="296">
        <f>'MATCH COSTS'!AD9</f>
        <v>0</v>
      </c>
      <c r="G23" s="361">
        <f>'MATCH COSTS'!AK9</f>
        <v>0</v>
      </c>
      <c r="H23" s="350"/>
      <c r="I23" s="358"/>
      <c r="J23" s="344"/>
      <c r="K23" s="344"/>
    </row>
    <row r="24" spans="1:11" x14ac:dyDescent="0.25">
      <c r="A24" s="352">
        <f>'MATCH COSTS'!C10</f>
        <v>0</v>
      </c>
      <c r="B24" s="298">
        <f>'MATCH COSTS'!E10</f>
        <v>0</v>
      </c>
      <c r="C24" s="361">
        <f>'MATCH COSTS'!I10</f>
        <v>0</v>
      </c>
      <c r="D24" s="296">
        <f>'MATCH COSTS'!P10</f>
        <v>0</v>
      </c>
      <c r="E24" s="361">
        <f>'MATCH COSTS'!W10</f>
        <v>0</v>
      </c>
      <c r="F24" s="296">
        <f>'MATCH COSTS'!AD10</f>
        <v>0</v>
      </c>
      <c r="G24" s="361">
        <f>'MATCH COSTS'!AK10</f>
        <v>0</v>
      </c>
      <c r="H24" s="350"/>
      <c r="I24" s="358"/>
      <c r="J24" s="344"/>
      <c r="K24" s="344"/>
    </row>
    <row r="25" spans="1:11" x14ac:dyDescent="0.25">
      <c r="A25" s="352">
        <f>'MATCH COSTS'!C11</f>
        <v>0</v>
      </c>
      <c r="B25" s="298">
        <f>'MATCH COSTS'!E11</f>
        <v>0</v>
      </c>
      <c r="C25" s="361">
        <f>'MATCH COSTS'!I11</f>
        <v>0</v>
      </c>
      <c r="D25" s="296">
        <f>'MATCH COSTS'!P11</f>
        <v>0</v>
      </c>
      <c r="E25" s="361">
        <f>'MATCH COSTS'!W11</f>
        <v>0</v>
      </c>
      <c r="F25" s="296">
        <f>'MATCH COSTS'!AD11</f>
        <v>0</v>
      </c>
      <c r="G25" s="361">
        <f>'MATCH COSTS'!AK11</f>
        <v>0</v>
      </c>
      <c r="H25" s="350"/>
      <c r="I25" s="358"/>
      <c r="J25" s="344"/>
      <c r="K25" s="344"/>
    </row>
    <row r="26" spans="1:11" x14ac:dyDescent="0.25">
      <c r="A26" s="352">
        <f>'MATCH COSTS'!C12</f>
        <v>0</v>
      </c>
      <c r="B26" s="298" t="str">
        <f>'MATCH COSTS'!E12</f>
        <v>Voluntary Committed</v>
      </c>
      <c r="C26" s="361">
        <f>'MATCH COSTS'!I12</f>
        <v>0</v>
      </c>
      <c r="D26" s="296">
        <f>'MATCH COSTS'!P12</f>
        <v>0</v>
      </c>
      <c r="E26" s="361">
        <f>'MATCH COSTS'!W12</f>
        <v>0</v>
      </c>
      <c r="F26" s="296">
        <f>'MATCH COSTS'!AD12</f>
        <v>0</v>
      </c>
      <c r="G26" s="361">
        <f>'MATCH COSTS'!AK12</f>
        <v>0</v>
      </c>
      <c r="H26" s="350"/>
      <c r="I26" s="358"/>
      <c r="J26" s="344"/>
      <c r="K26" s="344"/>
    </row>
    <row r="27" spans="1:11" x14ac:dyDescent="0.25">
      <c r="A27" s="352">
        <f>'MATCH COSTS'!C13</f>
        <v>0</v>
      </c>
      <c r="B27" s="298">
        <f>'MATCH COSTS'!E13</f>
        <v>0</v>
      </c>
      <c r="C27" s="361">
        <f>'MATCH COSTS'!I13</f>
        <v>0</v>
      </c>
      <c r="D27" s="296">
        <f>'MATCH COSTS'!P13</f>
        <v>0</v>
      </c>
      <c r="E27" s="361">
        <f>'MATCH COSTS'!W13</f>
        <v>0</v>
      </c>
      <c r="F27" s="296">
        <f>'MATCH COSTS'!AD13</f>
        <v>0</v>
      </c>
      <c r="G27" s="361">
        <f>'MATCH COSTS'!AK13</f>
        <v>0</v>
      </c>
      <c r="H27" s="350"/>
      <c r="I27" s="358"/>
      <c r="J27" s="344"/>
      <c r="K27" s="344"/>
    </row>
    <row r="28" spans="1:11" x14ac:dyDescent="0.25">
      <c r="A28" s="352">
        <f>'MATCH COSTS'!C14</f>
        <v>0</v>
      </c>
      <c r="B28" s="298">
        <f>'MATCH COSTS'!E14</f>
        <v>0</v>
      </c>
      <c r="C28" s="361">
        <f>'MATCH COSTS'!I14</f>
        <v>0</v>
      </c>
      <c r="D28" s="296">
        <f>'MATCH COSTS'!P14</f>
        <v>0</v>
      </c>
      <c r="E28" s="361">
        <f>'MATCH COSTS'!W14</f>
        <v>0</v>
      </c>
      <c r="F28" s="296">
        <f>'MATCH COSTS'!AD14</f>
        <v>0</v>
      </c>
      <c r="G28" s="361">
        <f>'MATCH COSTS'!AK14</f>
        <v>0</v>
      </c>
      <c r="H28" s="350"/>
      <c r="I28" s="358"/>
      <c r="J28" s="344"/>
      <c r="K28" s="344"/>
    </row>
    <row r="29" spans="1:11" x14ac:dyDescent="0.25">
      <c r="A29" s="352">
        <f>'MATCH COSTS'!C15</f>
        <v>0</v>
      </c>
      <c r="B29" s="298">
        <f>'MATCH COSTS'!E15</f>
        <v>0</v>
      </c>
      <c r="C29" s="361">
        <f>'MATCH COSTS'!I15</f>
        <v>0</v>
      </c>
      <c r="D29" s="296">
        <f>'MATCH COSTS'!P15</f>
        <v>0</v>
      </c>
      <c r="E29" s="361">
        <f>'MATCH COSTS'!W15</f>
        <v>0</v>
      </c>
      <c r="F29" s="296">
        <f>'MATCH COSTS'!AD15</f>
        <v>0</v>
      </c>
      <c r="G29" s="361">
        <f>'MATCH COSTS'!AK15</f>
        <v>0</v>
      </c>
      <c r="H29" s="350"/>
      <c r="I29" s="358"/>
      <c r="J29" s="344"/>
      <c r="K29" s="344"/>
    </row>
    <row r="30" spans="1:11" x14ac:dyDescent="0.25">
      <c r="A30" s="352">
        <f>'MATCH COSTS'!C16</f>
        <v>0</v>
      </c>
      <c r="B30" s="298">
        <f>'MATCH COSTS'!E16</f>
        <v>0</v>
      </c>
      <c r="C30" s="361">
        <f>'MATCH COSTS'!I16</f>
        <v>0</v>
      </c>
      <c r="D30" s="296">
        <f>'MATCH COSTS'!P16</f>
        <v>0</v>
      </c>
      <c r="E30" s="361">
        <f>'MATCH COSTS'!W16</f>
        <v>0</v>
      </c>
      <c r="F30" s="296">
        <f>'MATCH COSTS'!AD16</f>
        <v>0</v>
      </c>
      <c r="G30" s="361">
        <f>'MATCH COSTS'!AK16</f>
        <v>0</v>
      </c>
      <c r="H30" s="350"/>
      <c r="I30" s="358"/>
      <c r="J30" s="344"/>
      <c r="K30" s="344"/>
    </row>
    <row r="31" spans="1:11" x14ac:dyDescent="0.25">
      <c r="A31" s="352">
        <f>'MATCH COSTS'!C17</f>
        <v>0</v>
      </c>
      <c r="B31" s="298">
        <f>'MATCH COSTS'!E17</f>
        <v>0</v>
      </c>
      <c r="C31" s="361">
        <f>'MATCH COSTS'!I17</f>
        <v>0</v>
      </c>
      <c r="D31" s="296">
        <f>'MATCH COSTS'!P17</f>
        <v>0</v>
      </c>
      <c r="E31" s="361">
        <f>'MATCH COSTS'!W17</f>
        <v>0</v>
      </c>
      <c r="F31" s="296">
        <f>'MATCH COSTS'!AD17</f>
        <v>0</v>
      </c>
      <c r="G31" s="361">
        <f>'MATCH COSTS'!AK17</f>
        <v>0</v>
      </c>
      <c r="H31" s="350"/>
      <c r="I31" s="358"/>
      <c r="J31" s="344"/>
      <c r="K31" s="344"/>
    </row>
    <row r="32" spans="1:11" x14ac:dyDescent="0.25">
      <c r="A32" s="352">
        <f>'MATCH COSTS'!C18</f>
        <v>0</v>
      </c>
      <c r="B32" s="298" t="str">
        <f>'MATCH COSTS'!E18</f>
        <v>Mandatory</v>
      </c>
      <c r="C32" s="361">
        <f>'MATCH COSTS'!I18</f>
        <v>0</v>
      </c>
      <c r="D32" s="296">
        <f>'MATCH COSTS'!P18</f>
        <v>0</v>
      </c>
      <c r="E32" s="361">
        <f>'MATCH COSTS'!W18</f>
        <v>0</v>
      </c>
      <c r="F32" s="296">
        <f>'MATCH COSTS'!AD18</f>
        <v>0</v>
      </c>
      <c r="G32" s="361">
        <f>'MATCH COSTS'!AK18</f>
        <v>0</v>
      </c>
      <c r="H32" s="350"/>
      <c r="I32" s="358"/>
      <c r="J32" s="344"/>
      <c r="K32" s="344"/>
    </row>
    <row r="33" spans="1:11" x14ac:dyDescent="0.25">
      <c r="A33" s="352">
        <f>'MATCH COSTS'!C19</f>
        <v>0</v>
      </c>
      <c r="B33" s="298">
        <f>'MATCH COSTS'!E19</f>
        <v>0</v>
      </c>
      <c r="C33" s="361">
        <f>'MATCH COSTS'!I19</f>
        <v>0</v>
      </c>
      <c r="D33" s="296">
        <f>'MATCH COSTS'!P19</f>
        <v>0</v>
      </c>
      <c r="E33" s="361">
        <f>'MATCH COSTS'!W19</f>
        <v>0</v>
      </c>
      <c r="F33" s="296">
        <f>'MATCH COSTS'!AD19</f>
        <v>0</v>
      </c>
      <c r="G33" s="361">
        <f>'MATCH COSTS'!AK19</f>
        <v>0</v>
      </c>
      <c r="H33" s="350"/>
      <c r="I33" s="358"/>
      <c r="J33" s="344"/>
      <c r="K33" s="344"/>
    </row>
    <row r="34" spans="1:11" x14ac:dyDescent="0.25">
      <c r="A34" s="352">
        <f>'MATCH COSTS'!C20</f>
        <v>0</v>
      </c>
      <c r="B34" s="298">
        <f>'MATCH COSTS'!E20</f>
        <v>0</v>
      </c>
      <c r="C34" s="361">
        <f>'MATCH COSTS'!I20</f>
        <v>0</v>
      </c>
      <c r="D34" s="296">
        <f>'MATCH COSTS'!P20</f>
        <v>0</v>
      </c>
      <c r="E34" s="361">
        <f>'MATCH COSTS'!W20</f>
        <v>0</v>
      </c>
      <c r="F34" s="296">
        <f>'MATCH COSTS'!AD20</f>
        <v>0</v>
      </c>
      <c r="G34" s="361">
        <f>'MATCH COSTS'!AK20</f>
        <v>0</v>
      </c>
      <c r="H34" s="350"/>
      <c r="I34" s="358"/>
      <c r="J34" s="344"/>
      <c r="K34" s="344"/>
    </row>
    <row r="35" spans="1:11" x14ac:dyDescent="0.25">
      <c r="A35" s="352">
        <f>'MATCH COSTS'!C21</f>
        <v>0</v>
      </c>
      <c r="B35" s="298">
        <f>'MATCH COSTS'!E21</f>
        <v>0</v>
      </c>
      <c r="C35" s="361">
        <f>'MATCH COSTS'!I21</f>
        <v>0</v>
      </c>
      <c r="D35" s="296">
        <f>'MATCH COSTS'!P21</f>
        <v>0</v>
      </c>
      <c r="E35" s="361">
        <f>'MATCH COSTS'!W21</f>
        <v>0</v>
      </c>
      <c r="F35" s="296">
        <f>'MATCH COSTS'!AD21</f>
        <v>0</v>
      </c>
      <c r="G35" s="361">
        <f>'MATCH COSTS'!AK21</f>
        <v>0</v>
      </c>
      <c r="H35" s="350"/>
      <c r="I35" s="358"/>
      <c r="J35" s="344"/>
      <c r="K35" s="344"/>
    </row>
    <row r="36" spans="1:11" x14ac:dyDescent="0.25">
      <c r="A36" s="353">
        <f>'MATCH COSTS'!C22</f>
        <v>0</v>
      </c>
      <c r="B36" s="299">
        <f>'MATCH COSTS'!E22</f>
        <v>0</v>
      </c>
      <c r="C36" s="362">
        <f>'MATCH COSTS'!I22</f>
        <v>0</v>
      </c>
      <c r="D36" s="297">
        <f>'MATCH COSTS'!P22</f>
        <v>0</v>
      </c>
      <c r="E36" s="362">
        <f>'MATCH COSTS'!W22</f>
        <v>0</v>
      </c>
      <c r="F36" s="297">
        <f>'MATCH COSTS'!AD22</f>
        <v>0</v>
      </c>
      <c r="G36" s="362">
        <f>'MATCH COSTS'!AK22</f>
        <v>0</v>
      </c>
      <c r="H36" s="351"/>
      <c r="I36" s="359"/>
      <c r="J36" s="344"/>
      <c r="K36" s="344"/>
    </row>
    <row r="37" spans="1:11" x14ac:dyDescent="0.25">
      <c r="A37" s="344"/>
      <c r="B37" s="344"/>
      <c r="C37" s="344"/>
      <c r="D37" s="344"/>
      <c r="E37" s="344"/>
      <c r="F37" s="344"/>
      <c r="G37" s="344"/>
      <c r="H37" s="344"/>
      <c r="I37" s="344"/>
      <c r="J37" s="344"/>
      <c r="K37" s="344"/>
    </row>
    <row r="38" spans="1:11" x14ac:dyDescent="0.25">
      <c r="A38" s="568" t="s">
        <v>199</v>
      </c>
      <c r="B38" s="569"/>
      <c r="C38" s="336" t="s">
        <v>8</v>
      </c>
      <c r="D38" s="336" t="s">
        <v>11</v>
      </c>
      <c r="E38" s="336" t="s">
        <v>12</v>
      </c>
      <c r="F38" s="336" t="s">
        <v>13</v>
      </c>
      <c r="G38" s="336" t="s">
        <v>14</v>
      </c>
      <c r="H38" s="344"/>
      <c r="I38" s="344"/>
      <c r="J38" s="344"/>
      <c r="K38" s="344"/>
    </row>
    <row r="39" spans="1:11" x14ac:dyDescent="0.25">
      <c r="A39" s="352">
        <f>'SPONSOR COSTS'!C6</f>
        <v>0</v>
      </c>
      <c r="B39" s="325" t="str">
        <f>IF('SPONSOR COSTS'!E6="Administrative", "Administrative", "")</f>
        <v/>
      </c>
      <c r="C39" s="372" t="str">
        <f>IF($B39="Administrative", 'SPONSOR COSTS'!I6+'SPONSOR COSTS'!I25, "")</f>
        <v/>
      </c>
      <c r="D39" s="373" t="str">
        <f>IF($B39="Administrative", 'SPONSOR COSTS'!P6+'SPONSOR COSTS'!P25, "")</f>
        <v/>
      </c>
      <c r="E39" s="372" t="str">
        <f>IF($B39="Administrative", 'SPONSOR COSTS'!W6+'SPONSOR COSTS'!W25, "")</f>
        <v/>
      </c>
      <c r="F39" s="373" t="str">
        <f>IF($B39="Administrative", 'SPONSOR COSTS'!AD6+'SPONSOR COSTS'!AD25, "")</f>
        <v/>
      </c>
      <c r="G39" s="372" t="str">
        <f>IF($B39="Administrative", 'SPONSOR COSTS'!AK6+'SPONSOR COSTS'!AK25, "")</f>
        <v/>
      </c>
      <c r="H39" s="344" t="s">
        <v>200</v>
      </c>
      <c r="I39" s="344"/>
      <c r="J39" s="344"/>
      <c r="K39" s="344"/>
    </row>
    <row r="40" spans="1:11" x14ac:dyDescent="0.25">
      <c r="A40" s="352">
        <f>'SPONSOR COSTS'!C7</f>
        <v>0</v>
      </c>
      <c r="B40" s="326" t="str">
        <f>IF('SPONSOR COSTS'!E7="Administrative", "Administrative", "")</f>
        <v/>
      </c>
      <c r="C40" s="374" t="str">
        <f>IF(B40="Administrative", 'SPONSOR COSTS'!I7+'SPONSOR COSTS'!I26, "")</f>
        <v/>
      </c>
      <c r="D40" s="375" t="str">
        <f>IF($B40="Administrative", 'SPONSOR COSTS'!P7+'SPONSOR COSTS'!P26, "")</f>
        <v/>
      </c>
      <c r="E40" s="374" t="str">
        <f>IF($B40="Administrative", 'SPONSOR COSTS'!W7+'SPONSOR COSTS'!W26, "")</f>
        <v/>
      </c>
      <c r="F40" s="375" t="str">
        <f>IF($B40="Administrative", 'SPONSOR COSTS'!AD7+'SPONSOR COSTS'!AD26, "")</f>
        <v/>
      </c>
      <c r="G40" s="374" t="str">
        <f>IF($B40="Administrative", 'SPONSOR COSTS'!AK7+'SPONSOR COSTS'!AK26, "")</f>
        <v/>
      </c>
      <c r="H40" s="344"/>
      <c r="I40" s="344"/>
      <c r="J40" s="344"/>
      <c r="K40" s="344"/>
    </row>
    <row r="41" spans="1:11" x14ac:dyDescent="0.25">
      <c r="A41" s="352">
        <f>'SPONSOR COSTS'!C8</f>
        <v>0</v>
      </c>
      <c r="B41" s="326" t="str">
        <f>IF('SPONSOR COSTS'!E8="Administrative", "Administrative", "")</f>
        <v/>
      </c>
      <c r="C41" s="374" t="str">
        <f>IF(B41="Administrative", 'SPONSOR COSTS'!I8+'SPONSOR COSTS'!I27, "")</f>
        <v/>
      </c>
      <c r="D41" s="375" t="str">
        <f>IF($B41="Administrative", 'SPONSOR COSTS'!P8+'SPONSOR COSTS'!P27, "")</f>
        <v/>
      </c>
      <c r="E41" s="374" t="str">
        <f>IF($B41="Administrative", 'SPONSOR COSTS'!W8+'SPONSOR COSTS'!W27, "")</f>
        <v/>
      </c>
      <c r="F41" s="375" t="str">
        <f>IF($B41="Administrative", 'SPONSOR COSTS'!AD8+'SPONSOR COSTS'!AD27, "")</f>
        <v/>
      </c>
      <c r="G41" s="374" t="str">
        <f>IF($B41="Administrative", 'SPONSOR COSTS'!AK8+'SPONSOR COSTS'!AK27, "")</f>
        <v/>
      </c>
      <c r="H41" s="344"/>
      <c r="I41" s="344"/>
      <c r="J41" s="344"/>
      <c r="K41" s="344"/>
    </row>
    <row r="42" spans="1:11" x14ac:dyDescent="0.25">
      <c r="A42" s="352">
        <f>'SPONSOR COSTS'!C9</f>
        <v>0</v>
      </c>
      <c r="B42" s="326" t="str">
        <f>IF('SPONSOR COSTS'!E9="Administrative", "Administrative", "")</f>
        <v/>
      </c>
      <c r="C42" s="374" t="str">
        <f>IF(B42="Administrative", 'SPONSOR COSTS'!I9+'SPONSOR COSTS'!I28, "")</f>
        <v/>
      </c>
      <c r="D42" s="375" t="str">
        <f>IF($B42="Administrative", 'SPONSOR COSTS'!P9+'SPONSOR COSTS'!P28, "")</f>
        <v/>
      </c>
      <c r="E42" s="374" t="str">
        <f>IF($B42="Administrative", 'SPONSOR COSTS'!W9+'SPONSOR COSTS'!W28, "")</f>
        <v/>
      </c>
      <c r="F42" s="375" t="str">
        <f>IF($B42="Administrative", 'SPONSOR COSTS'!AD9+'SPONSOR COSTS'!AD28, "")</f>
        <v/>
      </c>
      <c r="G42" s="374" t="str">
        <f>IF($B42="Administrative", 'SPONSOR COSTS'!AK9+'SPONSOR COSTS'!AK28, "")</f>
        <v/>
      </c>
      <c r="H42" s="344"/>
      <c r="I42" s="344"/>
      <c r="J42" s="344"/>
      <c r="K42" s="344"/>
    </row>
    <row r="43" spans="1:11" x14ac:dyDescent="0.25">
      <c r="A43" s="352">
        <f>'SPONSOR COSTS'!C10</f>
        <v>0</v>
      </c>
      <c r="B43" s="326" t="str">
        <f>IF('SPONSOR COSTS'!E10="Administrative", "Administrative", "")</f>
        <v/>
      </c>
      <c r="C43" s="374" t="str">
        <f>IF(B43="Administrative", 'SPONSOR COSTS'!I10+'SPONSOR COSTS'!I29, "")</f>
        <v/>
      </c>
      <c r="D43" s="375" t="str">
        <f>IF($B43="Administrative", 'SPONSOR COSTS'!P10+'SPONSOR COSTS'!P29, "")</f>
        <v/>
      </c>
      <c r="E43" s="374" t="str">
        <f>IF($B43="Administrative", 'SPONSOR COSTS'!W10+'SPONSOR COSTS'!W29, "")</f>
        <v/>
      </c>
      <c r="F43" s="375" t="str">
        <f>IF($B43="Administrative", 'SPONSOR COSTS'!AD10+'SPONSOR COSTS'!AD29, "")</f>
        <v/>
      </c>
      <c r="G43" s="374" t="str">
        <f>IF($B43="Administrative", 'SPONSOR COSTS'!AK10+'SPONSOR COSTS'!AK29, "")</f>
        <v/>
      </c>
      <c r="H43" s="344"/>
      <c r="I43" s="344"/>
      <c r="J43" s="344"/>
      <c r="K43" s="344"/>
    </row>
    <row r="44" spans="1:11" x14ac:dyDescent="0.25">
      <c r="A44" s="352">
        <f>'SPONSOR COSTS'!C11</f>
        <v>0</v>
      </c>
      <c r="B44" s="326" t="str">
        <f>IF('SPONSOR COSTS'!E11="Administrative", "Administrative", "")</f>
        <v/>
      </c>
      <c r="C44" s="374" t="str">
        <f>IF(B44="Administrative", 'SPONSOR COSTS'!I11+'SPONSOR COSTS'!I30, "")</f>
        <v/>
      </c>
      <c r="D44" s="375" t="str">
        <f>IF($B44="Administrative", 'SPONSOR COSTS'!P11+'SPONSOR COSTS'!P30, "")</f>
        <v/>
      </c>
      <c r="E44" s="374" t="str">
        <f>IF($B44="Administrative", 'SPONSOR COSTS'!W11+'SPONSOR COSTS'!W30, "")</f>
        <v/>
      </c>
      <c r="F44" s="375" t="str">
        <f>IF($B44="Administrative", 'SPONSOR COSTS'!AD11+'SPONSOR COSTS'!AD30, "")</f>
        <v/>
      </c>
      <c r="G44" s="374" t="str">
        <f>IF($B44="Administrative", 'SPONSOR COSTS'!AK11+'SPONSOR COSTS'!AK30, "")</f>
        <v/>
      </c>
      <c r="H44" s="344"/>
      <c r="I44" s="344"/>
      <c r="J44" s="344"/>
      <c r="K44" s="344"/>
    </row>
    <row r="45" spans="1:11" x14ac:dyDescent="0.25">
      <c r="A45" s="352">
        <f>'SPONSOR COSTS'!C12</f>
        <v>0</v>
      </c>
      <c r="B45" s="326" t="str">
        <f>IF('SPONSOR COSTS'!E12="Administrative", "Administrative", "")</f>
        <v/>
      </c>
      <c r="C45" s="374" t="str">
        <f>IF(B45="Administrative", 'SPONSOR COSTS'!I12+'SPONSOR COSTS'!I31, "")</f>
        <v/>
      </c>
      <c r="D45" s="375" t="str">
        <f>IF($B45="Administrative", 'SPONSOR COSTS'!P12+'SPONSOR COSTS'!P31, "")</f>
        <v/>
      </c>
      <c r="E45" s="374" t="str">
        <f>IF($B45="Administrative", 'SPONSOR COSTS'!W12+'SPONSOR COSTS'!W31, "")</f>
        <v/>
      </c>
      <c r="F45" s="375" t="str">
        <f>IF($B45="Administrative", 'SPONSOR COSTS'!AD12+'SPONSOR COSTS'!AD31, "")</f>
        <v/>
      </c>
      <c r="G45" s="374" t="str">
        <f>IF($B45="Administrative", 'SPONSOR COSTS'!AK12+'SPONSOR COSTS'!AK31, "")</f>
        <v/>
      </c>
      <c r="H45" s="344"/>
      <c r="I45" s="344"/>
      <c r="J45" s="344"/>
      <c r="K45" s="344"/>
    </row>
    <row r="46" spans="1:11" x14ac:dyDescent="0.25">
      <c r="A46" s="352">
        <f>'SPONSOR COSTS'!C13</f>
        <v>0</v>
      </c>
      <c r="B46" s="326" t="str">
        <f>IF('SPONSOR COSTS'!E13="Administrative", "Administrative", "")</f>
        <v/>
      </c>
      <c r="C46" s="374" t="str">
        <f>IF(B46="Administrative", 'SPONSOR COSTS'!I13+'SPONSOR COSTS'!I32, "")</f>
        <v/>
      </c>
      <c r="D46" s="375" t="str">
        <f>IF($B46="Administrative", 'SPONSOR COSTS'!P13+'SPONSOR COSTS'!P32, "")</f>
        <v/>
      </c>
      <c r="E46" s="374" t="str">
        <f>IF($B46="Administrative", 'SPONSOR COSTS'!W13+'SPONSOR COSTS'!W32, "")</f>
        <v/>
      </c>
      <c r="F46" s="375" t="str">
        <f>IF($B46="Administrative", 'SPONSOR COSTS'!AD13+'SPONSOR COSTS'!AD32, "")</f>
        <v/>
      </c>
      <c r="G46" s="374" t="str">
        <f>IF($B46="Administrative", 'SPONSOR COSTS'!AK13+'SPONSOR COSTS'!AK32, "")</f>
        <v/>
      </c>
      <c r="H46" s="344"/>
      <c r="I46" s="344"/>
      <c r="J46" s="344"/>
      <c r="K46" s="344"/>
    </row>
    <row r="47" spans="1:11" x14ac:dyDescent="0.25">
      <c r="A47" s="352">
        <f>'SPONSOR COSTS'!C14</f>
        <v>0</v>
      </c>
      <c r="B47" s="326" t="str">
        <f>IF('SPONSOR COSTS'!E14="Administrative", "Administrative", "")</f>
        <v/>
      </c>
      <c r="C47" s="374" t="str">
        <f>IF(B47="Administrative", 'SPONSOR COSTS'!I14+'SPONSOR COSTS'!I33, "")</f>
        <v/>
      </c>
      <c r="D47" s="375" t="str">
        <f>IF($B47="Administrative", 'SPONSOR COSTS'!P14+'SPONSOR COSTS'!P33, "")</f>
        <v/>
      </c>
      <c r="E47" s="374" t="str">
        <f>IF($B47="Administrative", 'SPONSOR COSTS'!W14+'SPONSOR COSTS'!W33, "")</f>
        <v/>
      </c>
      <c r="F47" s="375" t="str">
        <f>IF($B47="Administrative", 'SPONSOR COSTS'!AD14+'SPONSOR COSTS'!AD33, "")</f>
        <v/>
      </c>
      <c r="G47" s="374" t="str">
        <f>IF($B47="Administrative", 'SPONSOR COSTS'!AK14+'SPONSOR COSTS'!AK33, "")</f>
        <v/>
      </c>
      <c r="H47" s="344"/>
      <c r="I47" s="344"/>
      <c r="J47" s="344"/>
      <c r="K47" s="344"/>
    </row>
    <row r="48" spans="1:11" x14ac:dyDescent="0.25">
      <c r="A48" s="352">
        <f>'SPONSOR COSTS'!C15</f>
        <v>0</v>
      </c>
      <c r="B48" s="326" t="str">
        <f>IF('SPONSOR COSTS'!E15="Administrative", "Administrative", "")</f>
        <v/>
      </c>
      <c r="C48" s="374" t="str">
        <f>IF(B48="Administrative", 'SPONSOR COSTS'!I15+'SPONSOR COSTS'!I34, "")</f>
        <v/>
      </c>
      <c r="D48" s="375" t="str">
        <f>IF($B48="Administrative", 'SPONSOR COSTS'!P15+'SPONSOR COSTS'!P34, "")</f>
        <v/>
      </c>
      <c r="E48" s="374" t="str">
        <f>IF($B48="Administrative", 'SPONSOR COSTS'!W15+'SPONSOR COSTS'!W34, "")</f>
        <v/>
      </c>
      <c r="F48" s="375" t="str">
        <f>IF($B48="Administrative", 'SPONSOR COSTS'!AD15+'SPONSOR COSTS'!AD34, "")</f>
        <v/>
      </c>
      <c r="G48" s="374" t="str">
        <f>IF($B48="Administrative", 'SPONSOR COSTS'!AK15+'SPONSOR COSTS'!AK34, "")</f>
        <v/>
      </c>
      <c r="H48" s="344"/>
      <c r="I48" s="344"/>
      <c r="J48" s="344"/>
      <c r="K48" s="344"/>
    </row>
    <row r="49" spans="1:11" x14ac:dyDescent="0.25">
      <c r="A49" s="352">
        <f>'SPONSOR COSTS'!C16</f>
        <v>0</v>
      </c>
      <c r="B49" s="326" t="str">
        <f>IF('SPONSOR COSTS'!E16="Administrative", "Administrative", "")</f>
        <v/>
      </c>
      <c r="C49" s="374" t="str">
        <f>IF(B49="Administrative", 'SPONSOR COSTS'!I16+'SPONSOR COSTS'!I35, "")</f>
        <v/>
      </c>
      <c r="D49" s="375" t="str">
        <f>IF($B49="Administrative", 'SPONSOR COSTS'!P16+'SPONSOR COSTS'!P35, "")</f>
        <v/>
      </c>
      <c r="E49" s="374" t="str">
        <f>IF($B49="Administrative", 'SPONSOR COSTS'!W16+'SPONSOR COSTS'!W35, "")</f>
        <v/>
      </c>
      <c r="F49" s="375" t="str">
        <f>IF($B49="Administrative", 'SPONSOR COSTS'!AD16+'SPONSOR COSTS'!AD35, "")</f>
        <v/>
      </c>
      <c r="G49" s="374" t="str">
        <f>IF($B49="Administrative", 'SPONSOR COSTS'!AK16+'SPONSOR COSTS'!AK35, "")</f>
        <v/>
      </c>
      <c r="H49" s="344"/>
      <c r="I49" s="344"/>
      <c r="J49" s="344"/>
      <c r="K49" s="344"/>
    </row>
    <row r="50" spans="1:11" x14ac:dyDescent="0.25">
      <c r="A50" s="352">
        <f>'SPONSOR COSTS'!C17</f>
        <v>0</v>
      </c>
      <c r="B50" s="326" t="str">
        <f>IF('SPONSOR COSTS'!E17="Administrative", "Administrative", "")</f>
        <v/>
      </c>
      <c r="C50" s="374" t="str">
        <f>IF(B50="Administrative", 'SPONSOR COSTS'!I17+'SPONSOR COSTS'!I36, "")</f>
        <v/>
      </c>
      <c r="D50" s="375" t="str">
        <f>IF($B50="Administrative", 'SPONSOR COSTS'!P17+'SPONSOR COSTS'!P36, "")</f>
        <v/>
      </c>
      <c r="E50" s="374" t="str">
        <f>IF($B50="Administrative", 'SPONSOR COSTS'!W17+'SPONSOR COSTS'!W36, "")</f>
        <v/>
      </c>
      <c r="F50" s="375" t="str">
        <f>IF($B50="Administrative", 'SPONSOR COSTS'!AD17+'SPONSOR COSTS'!AD36, "")</f>
        <v/>
      </c>
      <c r="G50" s="374" t="str">
        <f>IF($B50="Administrative", 'SPONSOR COSTS'!AK17+'SPONSOR COSTS'!AK36, "")</f>
        <v/>
      </c>
      <c r="H50" s="344"/>
      <c r="I50" s="344"/>
      <c r="J50" s="344"/>
      <c r="K50" s="344"/>
    </row>
    <row r="51" spans="1:11" x14ac:dyDescent="0.25">
      <c r="A51" s="352">
        <f>'SPONSOR COSTS'!C18</f>
        <v>0</v>
      </c>
      <c r="B51" s="326" t="str">
        <f>IF('SPONSOR COSTS'!E18="Administrative", "Administrative", "")</f>
        <v/>
      </c>
      <c r="C51" s="374" t="str">
        <f>IF(B51="Administrative", 'SPONSOR COSTS'!I18+'SPONSOR COSTS'!I37, "")</f>
        <v/>
      </c>
      <c r="D51" s="375" t="str">
        <f>IF($B51="Administrative", 'SPONSOR COSTS'!P18+'SPONSOR COSTS'!P37, "")</f>
        <v/>
      </c>
      <c r="E51" s="374" t="str">
        <f>IF($B51="Administrative", 'SPONSOR COSTS'!W18+'SPONSOR COSTS'!W37, "")</f>
        <v/>
      </c>
      <c r="F51" s="375" t="str">
        <f>IF($B51="Administrative", 'SPONSOR COSTS'!AD18+'SPONSOR COSTS'!AD37, "")</f>
        <v/>
      </c>
      <c r="G51" s="374" t="str">
        <f>IF($B51="Administrative", 'SPONSOR COSTS'!AK18+'SPONSOR COSTS'!AK37, "")</f>
        <v/>
      </c>
      <c r="H51" s="344"/>
      <c r="I51" s="344"/>
      <c r="J51" s="344"/>
      <c r="K51" s="344"/>
    </row>
    <row r="52" spans="1:11" x14ac:dyDescent="0.25">
      <c r="A52" s="352">
        <f>'SPONSOR COSTS'!C19</f>
        <v>0</v>
      </c>
      <c r="B52" s="326" t="str">
        <f>IF('SPONSOR COSTS'!E19="Administrative", "Administrative", "")</f>
        <v/>
      </c>
      <c r="C52" s="374" t="str">
        <f>IF(B52="Administrative", 'SPONSOR COSTS'!I19+'SPONSOR COSTS'!I38, "")</f>
        <v/>
      </c>
      <c r="D52" s="375" t="str">
        <f>IF($B52="Administrative", 'SPONSOR COSTS'!P19+'SPONSOR COSTS'!P38, "")</f>
        <v/>
      </c>
      <c r="E52" s="374" t="str">
        <f>IF($B52="Administrative", 'SPONSOR COSTS'!W19+'SPONSOR COSTS'!W38, "")</f>
        <v/>
      </c>
      <c r="F52" s="375" t="str">
        <f>IF($B52="Administrative", 'SPONSOR COSTS'!AD19+'SPONSOR COSTS'!AD38, "")</f>
        <v/>
      </c>
      <c r="G52" s="374" t="str">
        <f>IF($B52="Administrative", 'SPONSOR COSTS'!AK19+'SPONSOR COSTS'!AK38, "")</f>
        <v/>
      </c>
      <c r="H52" s="344"/>
      <c r="I52" s="344"/>
      <c r="J52" s="344"/>
      <c r="K52" s="344"/>
    </row>
    <row r="53" spans="1:11" x14ac:dyDescent="0.25">
      <c r="A53" s="352">
        <f>'SPONSOR COSTS'!C20</f>
        <v>0</v>
      </c>
      <c r="B53" s="326" t="str">
        <f>IF('SPONSOR COSTS'!E20="Administrative", "Administrative", "")</f>
        <v/>
      </c>
      <c r="C53" s="374" t="str">
        <f>IF(B53="Administrative", 'SPONSOR COSTS'!I20+'SPONSOR COSTS'!I39, "")</f>
        <v/>
      </c>
      <c r="D53" s="375" t="str">
        <f>IF($B53="Administrative", 'SPONSOR COSTS'!P20+'SPONSOR COSTS'!P39, "")</f>
        <v/>
      </c>
      <c r="E53" s="374" t="str">
        <f>IF($B53="Administrative", 'SPONSOR COSTS'!W20+'SPONSOR COSTS'!W39, "")</f>
        <v/>
      </c>
      <c r="F53" s="375" t="str">
        <f>IF($B53="Administrative", 'SPONSOR COSTS'!AD20+'SPONSOR COSTS'!AD39, "")</f>
        <v/>
      </c>
      <c r="G53" s="374" t="str">
        <f>IF($B53="Administrative", 'SPONSOR COSTS'!AK20+'SPONSOR COSTS'!AK39, "")</f>
        <v/>
      </c>
      <c r="H53" s="344"/>
      <c r="I53" s="344"/>
      <c r="J53" s="344"/>
      <c r="K53" s="344"/>
    </row>
    <row r="54" spans="1:11" x14ac:dyDescent="0.25">
      <c r="A54" s="352">
        <f>'SPONSOR COSTS'!C21</f>
        <v>0</v>
      </c>
      <c r="B54" s="326" t="str">
        <f>IF('SPONSOR COSTS'!E21="Administrative", "Administrative", "")</f>
        <v/>
      </c>
      <c r="C54" s="374" t="str">
        <f>IF(B54="Administrative", 'SPONSOR COSTS'!I21+'SPONSOR COSTS'!I40, "")</f>
        <v/>
      </c>
      <c r="D54" s="375" t="str">
        <f>IF($B54="Administrative", 'SPONSOR COSTS'!P21+'SPONSOR COSTS'!P40, "")</f>
        <v/>
      </c>
      <c r="E54" s="374" t="str">
        <f>IF($B54="Administrative", 'SPONSOR COSTS'!W21+'SPONSOR COSTS'!W40, "")</f>
        <v/>
      </c>
      <c r="F54" s="375" t="str">
        <f>IF($B54="Administrative", 'SPONSOR COSTS'!AD21+'SPONSOR COSTS'!AD40, "")</f>
        <v/>
      </c>
      <c r="G54" s="374" t="str">
        <f>IF($B54="Administrative", 'SPONSOR COSTS'!AK21+'SPONSOR COSTS'!AK40, "")</f>
        <v/>
      </c>
      <c r="H54" s="344"/>
      <c r="I54" s="344"/>
      <c r="J54" s="344"/>
      <c r="K54" s="344"/>
    </row>
    <row r="55" spans="1:11" x14ac:dyDescent="0.25">
      <c r="A55" s="353">
        <f>'SPONSOR COSTS'!C22</f>
        <v>0</v>
      </c>
      <c r="B55" s="327" t="str">
        <f>IF('SPONSOR COSTS'!E22="Administrative", "Administrative", "")</f>
        <v/>
      </c>
      <c r="C55" s="376" t="str">
        <f>IF(B55="Administrative", 'SPONSOR COSTS'!I22+'SPONSOR COSTS'!I41, "")</f>
        <v/>
      </c>
      <c r="D55" s="377" t="str">
        <f>IF($B55="Administrative", 'SPONSOR COSTS'!P22+'SPONSOR COSTS'!P41, "")</f>
        <v/>
      </c>
      <c r="E55" s="376" t="str">
        <f>IF($B55="Administrative", 'SPONSOR COSTS'!W22+'SPONSOR COSTS'!W41, "")</f>
        <v/>
      </c>
      <c r="F55" s="377" t="str">
        <f>IF($B55="Administrative", 'SPONSOR COSTS'!AD22+'SPONSOR COSTS'!AD41, "")</f>
        <v/>
      </c>
      <c r="G55" s="376" t="str">
        <f>IF($B55="Administrative", 'SPONSOR COSTS'!AK22+'SPONSOR COSTS'!AK41, "")</f>
        <v/>
      </c>
      <c r="H55" s="344"/>
      <c r="I55" s="344"/>
      <c r="J55" s="344"/>
      <c r="K55" s="344"/>
    </row>
    <row r="56" spans="1:11" x14ac:dyDescent="0.25">
      <c r="A56" s="344"/>
      <c r="B56" s="344"/>
      <c r="C56" s="344"/>
      <c r="D56" s="344"/>
      <c r="E56" s="344"/>
      <c r="F56" s="344"/>
      <c r="G56" s="344"/>
      <c r="H56" s="344"/>
      <c r="I56" s="344"/>
      <c r="J56" s="344"/>
      <c r="K56" s="344"/>
    </row>
    <row r="57" spans="1:11" x14ac:dyDescent="0.25">
      <c r="A57" s="344"/>
      <c r="B57" s="344"/>
      <c r="C57" s="344"/>
      <c r="D57" s="344"/>
      <c r="E57" s="344"/>
      <c r="F57" s="344"/>
      <c r="G57" s="344"/>
      <c r="H57" s="344"/>
      <c r="I57" s="344"/>
      <c r="J57" s="344"/>
      <c r="K57" s="344"/>
    </row>
  </sheetData>
  <sheetProtection algorithmName="SHA-512" hashValue="tU1p46YruA3EU8AvKo75W/zL74Qq7Y8enug3IRUvgWoa+ypVR5WfjmeegtMeVDoPczGk7ztBn/yHMGXjkkWkXA==" saltValue="Nlx6A4pII/kHGmHkrK4CQw==" spinCount="100000" sheet="1" objects="1" scenarios="1"/>
  <mergeCells count="13">
    <mergeCell ref="A3:B3"/>
    <mergeCell ref="A4:B4"/>
    <mergeCell ref="A5:B5"/>
    <mergeCell ref="A6:B6"/>
    <mergeCell ref="A9:B9"/>
    <mergeCell ref="A15:B15"/>
    <mergeCell ref="A16:B16"/>
    <mergeCell ref="A38:B38"/>
    <mergeCell ref="A10:B10"/>
    <mergeCell ref="A11:B11"/>
    <mergeCell ref="A12:B12"/>
    <mergeCell ref="A13:B13"/>
    <mergeCell ref="A14:B14"/>
  </mergeCells>
  <conditionalFormatting sqref="A20:G36">
    <cfRule type="cellIs" dxfId="6" priority="7" operator="equal">
      <formula>0</formula>
    </cfRule>
  </conditionalFormatting>
  <conditionalFormatting sqref="H20:I36">
    <cfRule type="cellIs" dxfId="5" priority="6" operator="equal">
      <formula>0</formula>
    </cfRule>
  </conditionalFormatting>
  <conditionalFormatting sqref="A39:G55">
    <cfRule type="cellIs" dxfId="4" priority="3" operator="equal">
      <formula>0</formula>
    </cfRule>
  </conditionalFormatting>
  <dataValidations count="1">
    <dataValidation type="list" allowBlank="1" showInputMessage="1" showErrorMessage="1" sqref="H20:H36">
      <formula1>$J$4:$J$8</formula1>
    </dataValidation>
  </dataValidations>
  <pageMargins left="0.7" right="0.7" top="0.75" bottom="0.75" header="0.3" footer="0.3"/>
  <pageSetup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cellIs" priority="4" operator="equal" id="{342EEF6C-4835-48D6-B40C-599C57277186}">
            <xm:f>'MATCH COSTS'!$B$131</xm:f>
            <x14:dxf>
              <fill>
                <patternFill>
                  <bgColor theme="7" tint="0.39994506668294322"/>
                </patternFill>
              </fill>
            </x14:dxf>
          </x14:cfRule>
          <x14:cfRule type="cellIs" priority="5" operator="equal" id="{665C895C-D49E-4992-A6D6-5A92364ABC65}">
            <xm:f>'MATCH COSTS'!$B$130</xm:f>
            <x14:dxf>
              <fill>
                <patternFill>
                  <bgColor theme="7" tint="0.39994506668294322"/>
                </patternFill>
              </fill>
            </x14:dxf>
          </x14:cfRule>
          <xm:sqref>B20:B36</xm:sqref>
        </x14:conditionalFormatting>
        <x14:conditionalFormatting xmlns:xm="http://schemas.microsoft.com/office/excel/2006/main">
          <x14:cfRule type="cellIs" priority="1" operator="equal" id="{35C7C3D7-6DC4-475E-B680-E469348B6515}">
            <xm:f>'MATCH COSTS'!$B$131</xm:f>
            <x14:dxf>
              <fill>
                <patternFill>
                  <bgColor theme="7" tint="0.39994506668294322"/>
                </patternFill>
              </fill>
            </x14:dxf>
          </x14:cfRule>
          <x14:cfRule type="cellIs" priority="2" operator="equal" id="{621E762A-4CD8-49E5-8047-68D8944E7ECA}">
            <xm:f>'MATCH COSTS'!$B$130</xm:f>
            <x14:dxf>
              <fill>
                <patternFill>
                  <bgColor theme="7" tint="0.39994506668294322"/>
                </patternFill>
              </fill>
            </x14:dxf>
          </x14:cfRule>
          <xm:sqref>B39:B55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B4:I17"/>
  <sheetViews>
    <sheetView workbookViewId="0">
      <selection activeCell="E25" sqref="E25"/>
    </sheetView>
  </sheetViews>
  <sheetFormatPr defaultRowHeight="15" x14ac:dyDescent="0.25"/>
  <cols>
    <col min="2" max="2" width="15.5703125" bestFit="1" customWidth="1"/>
    <col min="3" max="7" width="13.7109375" customWidth="1"/>
    <col min="8" max="8" width="2.5703125" customWidth="1"/>
    <col min="9" max="9" width="14.28515625" bestFit="1" customWidth="1"/>
  </cols>
  <sheetData>
    <row r="4" spans="2:9" x14ac:dyDescent="0.25">
      <c r="C4" s="2" t="s">
        <v>8</v>
      </c>
      <c r="D4" s="2" t="s">
        <v>11</v>
      </c>
      <c r="E4" s="2" t="s">
        <v>12</v>
      </c>
      <c r="F4" s="2" t="s">
        <v>13</v>
      </c>
      <c r="G4" s="2" t="s">
        <v>14</v>
      </c>
      <c r="H4" s="2"/>
      <c r="I4" s="2" t="s">
        <v>74</v>
      </c>
    </row>
    <row r="5" spans="2:9" x14ac:dyDescent="0.25">
      <c r="B5" s="142" t="s">
        <v>75</v>
      </c>
      <c r="C5" s="137">
        <f>+'SPONSOR COSTS'!I23</f>
        <v>0</v>
      </c>
      <c r="D5" s="137">
        <f>'SPONSOR COSTS'!P23</f>
        <v>0</v>
      </c>
      <c r="E5" s="137">
        <f>+'SPONSOR COSTS'!W23</f>
        <v>0</v>
      </c>
      <c r="F5" s="137">
        <f>+'SPONSOR COSTS'!AD23</f>
        <v>0</v>
      </c>
      <c r="G5" s="137">
        <f>+'SPONSOR COSTS'!AK23</f>
        <v>0</v>
      </c>
      <c r="H5" s="137"/>
      <c r="I5" s="137">
        <f>+'SPONSOR COSTS'!AM23</f>
        <v>0</v>
      </c>
    </row>
    <row r="6" spans="2:9" x14ac:dyDescent="0.25">
      <c r="B6" s="142" t="s">
        <v>5</v>
      </c>
      <c r="C6" s="137">
        <f>+'SPONSOR COSTS'!I42</f>
        <v>0</v>
      </c>
      <c r="D6" s="137">
        <f>+'SPONSOR COSTS'!P42</f>
        <v>0</v>
      </c>
      <c r="E6" s="137">
        <f>+'SPONSOR COSTS'!W42</f>
        <v>0</v>
      </c>
      <c r="F6" s="137">
        <f>+'SPONSOR COSTS'!AD42</f>
        <v>0</v>
      </c>
      <c r="G6" s="137">
        <f>+'SPONSOR COSTS'!AK42</f>
        <v>0</v>
      </c>
      <c r="H6" s="137"/>
      <c r="I6" s="137">
        <f>+'SPONSOR COSTS'!AM42</f>
        <v>0</v>
      </c>
    </row>
    <row r="7" spans="2:9" x14ac:dyDescent="0.25">
      <c r="B7" s="142" t="s">
        <v>50</v>
      </c>
      <c r="C7" s="137">
        <f>+'SPONSOR COSTS'!I49</f>
        <v>0</v>
      </c>
      <c r="D7" s="137">
        <f>+'SPONSOR COSTS'!P49</f>
        <v>0</v>
      </c>
      <c r="E7" s="137">
        <f>+'SPONSOR COSTS'!W49</f>
        <v>0</v>
      </c>
      <c r="F7" s="137">
        <f>+'SPONSOR COSTS'!AD49</f>
        <v>0</v>
      </c>
      <c r="G7" s="137">
        <f>+'SPONSOR COSTS'!AK49</f>
        <v>0</v>
      </c>
      <c r="H7" s="137"/>
      <c r="I7" s="137">
        <f>+'SPONSOR COSTS'!AM49</f>
        <v>0</v>
      </c>
    </row>
    <row r="8" spans="2:9" x14ac:dyDescent="0.25">
      <c r="B8" s="142" t="s">
        <v>53</v>
      </c>
      <c r="C8" s="137">
        <f>+'SPONSOR COSTS'!I47</f>
        <v>0</v>
      </c>
      <c r="D8" s="137">
        <f>+'SPONSOR COSTS'!P47</f>
        <v>0</v>
      </c>
      <c r="E8" s="137">
        <f>+'SPONSOR COSTS'!W47</f>
        <v>0</v>
      </c>
      <c r="F8" s="137">
        <f>+'SPONSOR COSTS'!AD47</f>
        <v>0</v>
      </c>
      <c r="G8" s="137">
        <f>+'SPONSOR COSTS'!AK47</f>
        <v>0</v>
      </c>
      <c r="H8" s="137"/>
      <c r="I8" s="137">
        <f>+'SPONSOR COSTS'!AM47</f>
        <v>0</v>
      </c>
    </row>
    <row r="9" spans="2:9" x14ac:dyDescent="0.25">
      <c r="B9" s="143" t="s">
        <v>52</v>
      </c>
      <c r="C9" s="137">
        <f>+'SPONSOR COSTS'!I54+'SPONSOR COSTS'!I56+'SPONSOR COSTS'!I57+'SPONSOR COSTS'!I58+'SPONSOR COSTS'!I59+'SPONSOR COSTS'!I60+'SPONSOR COSTS'!I62+'SPONSOR COSTS'!I61</f>
        <v>0</v>
      </c>
      <c r="D9" s="137">
        <f>+'SPONSOR COSTS'!P54+'SPONSOR COSTS'!P56+'SPONSOR COSTS'!P57+'SPONSOR COSTS'!P58+'SPONSOR COSTS'!P59+'SPONSOR COSTS'!P60+'SPONSOR COSTS'!P62+'SPONSOR COSTS'!P61</f>
        <v>0</v>
      </c>
      <c r="E9" s="137">
        <f>+'SPONSOR COSTS'!W54+'SPONSOR COSTS'!W56+'SPONSOR COSTS'!W57+'SPONSOR COSTS'!W58+'SPONSOR COSTS'!W59+'SPONSOR COSTS'!W60+'SPONSOR COSTS'!W62+'SPONSOR COSTS'!W61</f>
        <v>0</v>
      </c>
      <c r="F9" s="137">
        <f>+'SPONSOR COSTS'!AD54+'SPONSOR COSTS'!AD56+'SPONSOR COSTS'!AD57+'SPONSOR COSTS'!AD58+'SPONSOR COSTS'!AD59+'SPONSOR COSTS'!AD60+'SPONSOR COSTS'!AD62+'SPONSOR COSTS'!AD61</f>
        <v>0</v>
      </c>
      <c r="G9" s="137">
        <f>+'SPONSOR COSTS'!AK54+'SPONSOR COSTS'!AK56+'SPONSOR COSTS'!AK57+'SPONSOR COSTS'!AK58+'SPONSOR COSTS'!AK59+'SPONSOR COSTS'!AK60+'SPONSOR COSTS'!AK62+'SPONSOR COSTS'!AK61</f>
        <v>0</v>
      </c>
      <c r="H9" s="137"/>
      <c r="I9" s="137">
        <f>+'SPONSOR COSTS'!AM54+'SPONSOR COSTS'!AM56+'SPONSOR COSTS'!AM57+'SPONSOR COSTS'!AM58+'SPONSOR COSTS'!AM59+'SPONSOR COSTS'!AM60+'SPONSOR COSTS'!AM62+'SPONSOR COSTS'!AM61</f>
        <v>0</v>
      </c>
    </row>
    <row r="10" spans="2:9" x14ac:dyDescent="0.25">
      <c r="B10" s="142" t="s">
        <v>61</v>
      </c>
      <c r="C10" s="137">
        <f>+'SPONSOR COSTS'!I70</f>
        <v>0</v>
      </c>
      <c r="D10" s="137">
        <f>+'SPONSOR COSTS'!P70</f>
        <v>0</v>
      </c>
      <c r="E10" s="137">
        <f>+'SPONSOR COSTS'!W70</f>
        <v>0</v>
      </c>
      <c r="F10" s="137">
        <f>+'SPONSOR COSTS'!AD70</f>
        <v>0</v>
      </c>
      <c r="G10" s="137">
        <f>+'SPONSOR COSTS'!AK70</f>
        <v>0</v>
      </c>
      <c r="H10" s="137"/>
      <c r="I10" s="137">
        <f>+'SPONSOR COSTS'!AM70</f>
        <v>0</v>
      </c>
    </row>
    <row r="11" spans="2:9" x14ac:dyDescent="0.25">
      <c r="B11" s="142" t="s">
        <v>76</v>
      </c>
      <c r="C11" s="137">
        <f>'SPONSOR COSTS'!I84</f>
        <v>0</v>
      </c>
      <c r="D11" s="137">
        <f>'SPONSOR COSTS'!P84</f>
        <v>0</v>
      </c>
      <c r="E11" s="137">
        <f>'SPONSOR COSTS'!W84</f>
        <v>0</v>
      </c>
      <c r="F11" s="137">
        <f>'SPONSOR COSTS'!AD84</f>
        <v>0</v>
      </c>
      <c r="G11" s="137">
        <f>'SPONSOR COSTS'!AK84</f>
        <v>0</v>
      </c>
      <c r="H11" s="137">
        <f>'SPONSOR COSTS'!N84</f>
        <v>0.1</v>
      </c>
      <c r="I11" s="137">
        <f>'SPONSOR COSTS'!AM84</f>
        <v>0</v>
      </c>
    </row>
    <row r="12" spans="2:9" x14ac:dyDescent="0.25">
      <c r="B12" s="142" t="s">
        <v>77</v>
      </c>
      <c r="C12" s="137">
        <f>+'SPONSOR COSTS'!I83</f>
        <v>0</v>
      </c>
      <c r="D12" s="137">
        <f>+'SPONSOR COSTS'!P83</f>
        <v>0</v>
      </c>
      <c r="E12" s="137">
        <f>+'SPONSOR COSTS'!W83</f>
        <v>0</v>
      </c>
      <c r="F12" s="137">
        <f>+'SPONSOR COSTS'!AD83</f>
        <v>0</v>
      </c>
      <c r="G12" s="137">
        <f>+'SPONSOR COSTS'!AK83</f>
        <v>0</v>
      </c>
      <c r="H12" s="137"/>
      <c r="I12" s="137">
        <f>+'SPONSOR COSTS'!AM83</f>
        <v>0</v>
      </c>
    </row>
    <row r="13" spans="2:9" x14ac:dyDescent="0.25">
      <c r="B13" s="142" t="s">
        <v>78</v>
      </c>
      <c r="C13" s="137">
        <f>+'SPONSOR COSTS'!I85</f>
        <v>0</v>
      </c>
      <c r="D13" s="137">
        <f>+'SPONSOR COSTS'!P85</f>
        <v>0</v>
      </c>
      <c r="E13" s="137">
        <f>+'SPONSOR COSTS'!W85</f>
        <v>0</v>
      </c>
      <c r="F13" s="137">
        <f>+'SPONSOR COSTS'!AD85</f>
        <v>0</v>
      </c>
      <c r="G13" s="137">
        <f>+'SPONSOR COSTS'!AK85</f>
        <v>0</v>
      </c>
      <c r="H13" s="137"/>
      <c r="I13" s="137">
        <f>+'SPONSOR COSTS'!AM85</f>
        <v>0</v>
      </c>
    </row>
    <row r="15" spans="2:9" x14ac:dyDescent="0.25">
      <c r="B15" t="s">
        <v>79</v>
      </c>
      <c r="C15" s="137">
        <f>+'SPONSOR COSTS'!I113</f>
        <v>0</v>
      </c>
      <c r="D15" s="137">
        <f>+'SPONSOR COSTS'!P113</f>
        <v>0</v>
      </c>
      <c r="E15" s="137">
        <f>+'SPONSOR COSTS'!W113</f>
        <v>0</v>
      </c>
      <c r="F15" s="137">
        <f>+'SPONSOR COSTS'!AD113</f>
        <v>0</v>
      </c>
      <c r="G15" s="137">
        <f>+'SPONSOR COSTS'!AK113</f>
        <v>0</v>
      </c>
      <c r="H15" s="137"/>
      <c r="I15" s="137">
        <f>+'SPONSOR COSTS'!AM113</f>
        <v>0</v>
      </c>
    </row>
    <row r="16" spans="2:9" x14ac:dyDescent="0.25">
      <c r="B16" t="s">
        <v>80</v>
      </c>
      <c r="C16" s="137">
        <f>+'SPONSOR COSTS'!I155</f>
        <v>0</v>
      </c>
      <c r="D16" s="137">
        <f>+'SPONSOR COSTS'!P155</f>
        <v>0</v>
      </c>
      <c r="E16" s="137">
        <f>+'SPONSOR COSTS'!W155</f>
        <v>0</v>
      </c>
      <c r="F16" s="137">
        <f>+'SPONSOR COSTS'!AD155</f>
        <v>0</v>
      </c>
      <c r="G16" s="137">
        <f>+'SPONSOR COSTS'!AK155</f>
        <v>0</v>
      </c>
      <c r="H16" s="137"/>
      <c r="I16" s="137">
        <f>+'SPONSOR COSTS'!AM155</f>
        <v>0</v>
      </c>
    </row>
    <row r="17" spans="2:9" x14ac:dyDescent="0.25">
      <c r="B17" t="s">
        <v>4</v>
      </c>
      <c r="C17" s="137">
        <f>SUM(C15:C16)</f>
        <v>0</v>
      </c>
      <c r="D17" s="137">
        <f t="shared" ref="D17:I17" si="0">SUM(D15:D16)</f>
        <v>0</v>
      </c>
      <c r="E17" s="137">
        <f t="shared" si="0"/>
        <v>0</v>
      </c>
      <c r="F17" s="137">
        <f t="shared" si="0"/>
        <v>0</v>
      </c>
      <c r="G17" s="137">
        <f t="shared" si="0"/>
        <v>0</v>
      </c>
      <c r="H17" s="137"/>
      <c r="I17" s="137">
        <f t="shared" si="0"/>
        <v>0</v>
      </c>
    </row>
  </sheetData>
  <printOptions horizontalCentered="1"/>
  <pageMargins left="0.45" right="0.45" top="0.75" bottom="0.75" header="0.3" footer="0.55000000000000004"/>
  <pageSetup orientation="landscape" r:id="rId1"/>
  <headerFooter>
    <oddFooter>&amp;R&amp;"-,Bold"&amp;18&amp;F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SPONSOR COSTS</vt:lpstr>
      <vt:lpstr>MATCH COSTS</vt:lpstr>
      <vt:lpstr>PRINT YEARS</vt:lpstr>
      <vt:lpstr>SPONSOR SUMMARY</vt:lpstr>
      <vt:lpstr>MATCH SUMMARY</vt:lpstr>
      <vt:lpstr>SUMMARY</vt:lpstr>
      <vt:lpstr>'SPONSOR SUMMARY'!Print_Area</vt:lpstr>
    </vt:vector>
  </TitlesOfParts>
  <Company>CALS CAAT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 McIntyre</dc:creator>
  <cp:lastModifiedBy>Holly Kathleen Lipkovich</cp:lastModifiedBy>
  <cp:lastPrinted>2018-11-16T23:05:18Z</cp:lastPrinted>
  <dcterms:created xsi:type="dcterms:W3CDTF">2017-02-04T17:53:47Z</dcterms:created>
  <dcterms:modified xsi:type="dcterms:W3CDTF">2020-08-18T21:35:00Z</dcterms:modified>
</cp:coreProperties>
</file>