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tekopple\Desktop\---MY--- FOLDER (TG)\Budget Templates\Budget\"/>
    </mc:Choice>
  </mc:AlternateContent>
  <bookViews>
    <workbookView xWindow="-120" yWindow="-120" windowWidth="29040" windowHeight="15840"/>
  </bookViews>
  <sheets>
    <sheet name="SPONSOR COSTS-10y" sheetId="1" r:id="rId1"/>
    <sheet name="MATCH COSTS-5y" sheetId="7" r:id="rId2"/>
    <sheet name="PRINT YEARS" sheetId="5" state="hidden" r:id="rId3"/>
    <sheet name="--&gt; FAQ &lt;--" sheetId="9" r:id="rId4"/>
    <sheet name="SPONSOR SUMMARY" sheetId="6" r:id="rId5"/>
    <sheet name="MATCH SUMMARY" sheetId="8" r:id="rId6"/>
    <sheet name="SUMMARY" sheetId="3" state="hidden" r:id="rId7"/>
  </sheets>
  <definedNames>
    <definedName name="_xlnm._FilterDatabase" localSheetId="5" hidden="1">'MATCH SUMMARY'!$A$19:$G$36</definedName>
    <definedName name="_xlnm.Print_Area" localSheetId="4">'SPONSOR SUMMARY'!$B$2:$AM$114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M3" i="7" l="1"/>
  <c r="AK3" i="1"/>
  <c r="K3" i="8"/>
  <c r="AL3" i="6"/>
  <c r="I58" i="6"/>
  <c r="AM65" i="6"/>
  <c r="AK65" i="6"/>
  <c r="AD65" i="6"/>
  <c r="W65" i="6"/>
  <c r="P65" i="6"/>
  <c r="I65" i="6"/>
  <c r="I64" i="6"/>
  <c r="BX243" i="1"/>
  <c r="CA209" i="1"/>
  <c r="CA208" i="1"/>
  <c r="BY133" i="1" s="1"/>
  <c r="BY155" i="1" s="1"/>
  <c r="CA207" i="1"/>
  <c r="CA206" i="1"/>
  <c r="BY154" i="1"/>
  <c r="DG243" i="1"/>
  <c r="I210" i="1"/>
  <c r="I211" i="1" s="1"/>
  <c r="I107" i="1" l="1"/>
  <c r="P107" i="1"/>
  <c r="W107" i="1"/>
  <c r="AD107" i="1"/>
  <c r="AK107" i="1" l="1"/>
  <c r="AR107" i="1"/>
  <c r="AY107" i="1"/>
  <c r="BF107" i="1"/>
  <c r="BM107" i="1"/>
  <c r="BT107" i="1"/>
  <c r="BV114" i="1"/>
  <c r="BV107" i="1" l="1"/>
  <c r="AQ130" i="1"/>
  <c r="AQ131" i="1"/>
  <c r="AQ132" i="1"/>
  <c r="AQ133" i="1"/>
  <c r="AX130" i="1"/>
  <c r="AX131" i="1"/>
  <c r="AX132" i="1"/>
  <c r="AX133" i="1"/>
  <c r="BE130" i="1"/>
  <c r="BE131" i="1"/>
  <c r="BE132" i="1"/>
  <c r="BE133" i="1"/>
  <c r="BL130" i="1"/>
  <c r="BL131" i="1"/>
  <c r="BL132" i="1"/>
  <c r="BL133" i="1"/>
  <c r="BL134" i="1"/>
  <c r="BL135" i="1"/>
  <c r="BL136" i="1"/>
  <c r="BL137" i="1"/>
  <c r="BL138" i="1"/>
  <c r="BL139" i="1"/>
  <c r="BL140" i="1"/>
  <c r="BL141" i="1"/>
  <c r="BL142" i="1"/>
  <c r="BL143" i="1"/>
  <c r="BL144" i="1"/>
  <c r="BL145" i="1"/>
  <c r="BL146" i="1"/>
  <c r="BL147" i="1"/>
  <c r="BL148" i="1"/>
  <c r="BL149" i="1"/>
  <c r="BL150" i="1"/>
  <c r="BL151" i="1"/>
  <c r="BL152" i="1"/>
  <c r="BL153" i="1"/>
  <c r="BS130" i="1"/>
  <c r="BS131" i="1"/>
  <c r="BS132" i="1"/>
  <c r="BS133" i="1"/>
  <c r="BS129" i="1"/>
  <c r="BL129" i="1"/>
  <c r="BE129" i="1"/>
  <c r="AX129" i="1"/>
  <c r="AQ129" i="1"/>
  <c r="AJ129" i="1"/>
  <c r="BV143" i="1" l="1"/>
  <c r="BV149" i="1"/>
  <c r="BV129" i="1"/>
  <c r="BT128" i="1"/>
  <c r="BM128" i="1"/>
  <c r="BF128" i="1"/>
  <c r="AY128" i="1"/>
  <c r="AR128" i="1"/>
  <c r="AK128" i="1"/>
  <c r="AD128" i="1"/>
  <c r="W128" i="1"/>
  <c r="BV185" i="1"/>
  <c r="BT100" i="1"/>
  <c r="BV153" i="1"/>
  <c r="AO43" i="1" l="1"/>
  <c r="AV43" i="1"/>
  <c r="BC43" i="1"/>
  <c r="BJ43" i="1"/>
  <c r="BQ43" i="1"/>
  <c r="AO44" i="1"/>
  <c r="AV44" i="1"/>
  <c r="BC44" i="1"/>
  <c r="BJ44" i="1"/>
  <c r="BQ44" i="1"/>
  <c r="AO45" i="1"/>
  <c r="AV45" i="1"/>
  <c r="BC45" i="1"/>
  <c r="BJ45" i="1"/>
  <c r="BQ45" i="1"/>
  <c r="AO46" i="1"/>
  <c r="AV46" i="1"/>
  <c r="BC46" i="1"/>
  <c r="BJ46" i="1"/>
  <c r="BQ46" i="1"/>
  <c r="AO47" i="1"/>
  <c r="AV47" i="1"/>
  <c r="BC47" i="1"/>
  <c r="BJ47" i="1"/>
  <c r="BQ47" i="1"/>
  <c r="AO49" i="1"/>
  <c r="AV49" i="1"/>
  <c r="BC49" i="1"/>
  <c r="BJ49" i="1"/>
  <c r="BQ49" i="1"/>
  <c r="AO50" i="1"/>
  <c r="AV50" i="1"/>
  <c r="BC50" i="1"/>
  <c r="BJ50" i="1"/>
  <c r="BQ50" i="1"/>
  <c r="AO51" i="1"/>
  <c r="AV51" i="1"/>
  <c r="BC51" i="1"/>
  <c r="BJ51" i="1"/>
  <c r="BQ51" i="1"/>
  <c r="AO52" i="1"/>
  <c r="AV52" i="1"/>
  <c r="BC52" i="1"/>
  <c r="BJ52" i="1"/>
  <c r="BQ52" i="1"/>
  <c r="AO53" i="1"/>
  <c r="AV53" i="1"/>
  <c r="BC53" i="1"/>
  <c r="BJ53" i="1"/>
  <c r="BQ53" i="1"/>
  <c r="AO55" i="1"/>
  <c r="AV55" i="1"/>
  <c r="BC55" i="1"/>
  <c r="BJ55" i="1"/>
  <c r="BQ55" i="1"/>
  <c r="AO56" i="1"/>
  <c r="AV56" i="1"/>
  <c r="BC56" i="1"/>
  <c r="BJ56" i="1"/>
  <c r="BQ56" i="1"/>
  <c r="AO57" i="1"/>
  <c r="AV57" i="1"/>
  <c r="BC57" i="1"/>
  <c r="BJ57" i="1"/>
  <c r="BQ57" i="1"/>
  <c r="AO58" i="1"/>
  <c r="AV58" i="1"/>
  <c r="BC58" i="1"/>
  <c r="BJ58" i="1"/>
  <c r="BQ58" i="1"/>
  <c r="AO59" i="1"/>
  <c r="AV59" i="1"/>
  <c r="BC59" i="1"/>
  <c r="BJ59" i="1"/>
  <c r="BQ59" i="1"/>
  <c r="AO61" i="1"/>
  <c r="AV61" i="1"/>
  <c r="BC61" i="1"/>
  <c r="BJ61" i="1"/>
  <c r="BQ61" i="1"/>
  <c r="AO62" i="1"/>
  <c r="AV62" i="1"/>
  <c r="BC62" i="1"/>
  <c r="BJ62" i="1"/>
  <c r="BQ62" i="1"/>
  <c r="AO63" i="1"/>
  <c r="AV63" i="1"/>
  <c r="BC63" i="1"/>
  <c r="BJ63" i="1"/>
  <c r="BQ63" i="1"/>
  <c r="AO64" i="1"/>
  <c r="AV64" i="1"/>
  <c r="BC64" i="1"/>
  <c r="BJ64" i="1"/>
  <c r="BQ64" i="1"/>
  <c r="AO65" i="1"/>
  <c r="AV65" i="1"/>
  <c r="BC65" i="1"/>
  <c r="BJ65" i="1"/>
  <c r="BQ65" i="1"/>
  <c r="AO67" i="1"/>
  <c r="AV67" i="1"/>
  <c r="BC67" i="1"/>
  <c r="BJ67" i="1"/>
  <c r="BQ67" i="1"/>
  <c r="AO68" i="1"/>
  <c r="AV68" i="1"/>
  <c r="BC68" i="1"/>
  <c r="BJ68" i="1"/>
  <c r="BQ68" i="1"/>
  <c r="AO69" i="1"/>
  <c r="AV69" i="1"/>
  <c r="BC69" i="1"/>
  <c r="BJ69" i="1"/>
  <c r="BQ69" i="1"/>
  <c r="AO70" i="1"/>
  <c r="AV70" i="1"/>
  <c r="BC70" i="1"/>
  <c r="BJ70" i="1"/>
  <c r="BQ70" i="1"/>
  <c r="AO71" i="1"/>
  <c r="AV71" i="1"/>
  <c r="BC71" i="1"/>
  <c r="BJ71" i="1"/>
  <c r="BQ71" i="1"/>
  <c r="AO73" i="1"/>
  <c r="AV73" i="1"/>
  <c r="BC73" i="1"/>
  <c r="BJ73" i="1"/>
  <c r="BQ73" i="1"/>
  <c r="AO74" i="1"/>
  <c r="AV74" i="1"/>
  <c r="BC74" i="1"/>
  <c r="BJ74" i="1"/>
  <c r="BQ74" i="1"/>
  <c r="AO75" i="1"/>
  <c r="AV75" i="1"/>
  <c r="BC75" i="1"/>
  <c r="BJ75" i="1"/>
  <c r="BQ75" i="1"/>
  <c r="AO76" i="1"/>
  <c r="AV76" i="1"/>
  <c r="BC76" i="1"/>
  <c r="BJ76" i="1"/>
  <c r="BQ76" i="1"/>
  <c r="AO77" i="1"/>
  <c r="AV77" i="1"/>
  <c r="BC77" i="1"/>
  <c r="BJ77" i="1"/>
  <c r="BQ77" i="1"/>
  <c r="AR84" i="1"/>
  <c r="AY84" i="1"/>
  <c r="BF84" i="1"/>
  <c r="BM84" i="1"/>
  <c r="BT84" i="1"/>
  <c r="AR86" i="1"/>
  <c r="AY86" i="1"/>
  <c r="BF86" i="1"/>
  <c r="BM86" i="1"/>
  <c r="BT86" i="1"/>
  <c r="AR100" i="1"/>
  <c r="AY100" i="1"/>
  <c r="BF100" i="1"/>
  <c r="BM100" i="1"/>
  <c r="AR101" i="1"/>
  <c r="AY101" i="1"/>
  <c r="BF101" i="1"/>
  <c r="BM101" i="1"/>
  <c r="BT101" i="1"/>
  <c r="AR102" i="1"/>
  <c r="AY102" i="1"/>
  <c r="BF102" i="1"/>
  <c r="BM102" i="1"/>
  <c r="BT102" i="1"/>
  <c r="AR103" i="1"/>
  <c r="AY103" i="1"/>
  <c r="BF103" i="1"/>
  <c r="BM103" i="1"/>
  <c r="BT103" i="1"/>
  <c r="AR104" i="1"/>
  <c r="AY104" i="1"/>
  <c r="BF104" i="1"/>
  <c r="BM104" i="1"/>
  <c r="BT104" i="1"/>
  <c r="AR105" i="1"/>
  <c r="AY105" i="1"/>
  <c r="BF105" i="1"/>
  <c r="BM105" i="1"/>
  <c r="BT105" i="1"/>
  <c r="AR106" i="1"/>
  <c r="AY106" i="1"/>
  <c r="BF106" i="1"/>
  <c r="BM106" i="1"/>
  <c r="BT106" i="1"/>
  <c r="AR115" i="1"/>
  <c r="AY115" i="1"/>
  <c r="BF115" i="1"/>
  <c r="BM115" i="1"/>
  <c r="BT115" i="1"/>
  <c r="AQ134" i="1"/>
  <c r="AX134" i="1"/>
  <c r="BE134" i="1"/>
  <c r="BS134" i="1"/>
  <c r="AQ135" i="1"/>
  <c r="AX135" i="1"/>
  <c r="BE135" i="1"/>
  <c r="BS135" i="1"/>
  <c r="AQ136" i="1"/>
  <c r="AX136" i="1"/>
  <c r="BE136" i="1"/>
  <c r="BS136" i="1"/>
  <c r="AQ137" i="1"/>
  <c r="AX137" i="1"/>
  <c r="BE137" i="1"/>
  <c r="BS137" i="1"/>
  <c r="AQ138" i="1"/>
  <c r="AX138" i="1"/>
  <c r="BE138" i="1"/>
  <c r="BS138" i="1"/>
  <c r="AQ139" i="1"/>
  <c r="AX139" i="1"/>
  <c r="BE139" i="1"/>
  <c r="BS139" i="1"/>
  <c r="AQ140" i="1"/>
  <c r="AX140" i="1"/>
  <c r="BE140" i="1"/>
  <c r="BS140" i="1"/>
  <c r="AQ141" i="1"/>
  <c r="AX141" i="1"/>
  <c r="BE141" i="1"/>
  <c r="BS141" i="1"/>
  <c r="AQ142" i="1"/>
  <c r="AX142" i="1"/>
  <c r="BE142" i="1"/>
  <c r="BS142" i="1"/>
  <c r="AQ143" i="1"/>
  <c r="AX143" i="1"/>
  <c r="BE143" i="1"/>
  <c r="BS143" i="1"/>
  <c r="AQ144" i="1"/>
  <c r="AX144" i="1"/>
  <c r="BE144" i="1"/>
  <c r="BS144" i="1"/>
  <c r="AQ145" i="1"/>
  <c r="AX145" i="1"/>
  <c r="BE145" i="1"/>
  <c r="BS145" i="1"/>
  <c r="AQ146" i="1"/>
  <c r="AX146" i="1"/>
  <c r="BE146" i="1"/>
  <c r="BS146" i="1"/>
  <c r="AQ147" i="1"/>
  <c r="AX147" i="1"/>
  <c r="BE147" i="1"/>
  <c r="BS147" i="1"/>
  <c r="AQ148" i="1"/>
  <c r="AX148" i="1"/>
  <c r="BE148" i="1"/>
  <c r="BS148" i="1"/>
  <c r="AQ149" i="1"/>
  <c r="AX149" i="1"/>
  <c r="BE149" i="1"/>
  <c r="BS149" i="1"/>
  <c r="AQ150" i="1"/>
  <c r="AX150" i="1"/>
  <c r="BE150" i="1"/>
  <c r="BS150" i="1"/>
  <c r="AQ151" i="1"/>
  <c r="AX151" i="1"/>
  <c r="BE151" i="1"/>
  <c r="BS151" i="1"/>
  <c r="AQ152" i="1"/>
  <c r="AX152" i="1"/>
  <c r="BE152" i="1"/>
  <c r="BS152" i="1"/>
  <c r="AQ153" i="1"/>
  <c r="AX153" i="1"/>
  <c r="BE153" i="1"/>
  <c r="BS153" i="1"/>
  <c r="AR169" i="1"/>
  <c r="AY169" i="1"/>
  <c r="AY196" i="1" s="1"/>
  <c r="BF169" i="1"/>
  <c r="BF195" i="1" s="1"/>
  <c r="BM169" i="1"/>
  <c r="BM195" i="1" s="1"/>
  <c r="BT169" i="1"/>
  <c r="BT195" i="1" s="1"/>
  <c r="BV186" i="1"/>
  <c r="BV171" i="1"/>
  <c r="BV172" i="1"/>
  <c r="BV173" i="1"/>
  <c r="BV174" i="1"/>
  <c r="BV175" i="1"/>
  <c r="BV176" i="1"/>
  <c r="BV177" i="1"/>
  <c r="BV178" i="1"/>
  <c r="BV179" i="1"/>
  <c r="BV180" i="1"/>
  <c r="BV181" i="1"/>
  <c r="BV182" i="1"/>
  <c r="BV183" i="1"/>
  <c r="BV184" i="1"/>
  <c r="BV187" i="1"/>
  <c r="BV188" i="1"/>
  <c r="BV189" i="1"/>
  <c r="BV190" i="1"/>
  <c r="BV191" i="1"/>
  <c r="BV192" i="1"/>
  <c r="BV193" i="1"/>
  <c r="BV194" i="1"/>
  <c r="BV170" i="1"/>
  <c r="BV87" i="1"/>
  <c r="BV83" i="1"/>
  <c r="BV82" i="1"/>
  <c r="BV88" i="1"/>
  <c r="BV89" i="1"/>
  <c r="BV91" i="1"/>
  <c r="BV92" i="1"/>
  <c r="BV93" i="1"/>
  <c r="BV94" i="1"/>
  <c r="BV95" i="1"/>
  <c r="BV96" i="1"/>
  <c r="BV97" i="1"/>
  <c r="BV98" i="1"/>
  <c r="BV108" i="1"/>
  <c r="BV109" i="1"/>
  <c r="BV110" i="1"/>
  <c r="BV111" i="1"/>
  <c r="BV112" i="1"/>
  <c r="BV113" i="1"/>
  <c r="BV116" i="1"/>
  <c r="BV117" i="1"/>
  <c r="BV118" i="1"/>
  <c r="BV119" i="1"/>
  <c r="BV120" i="1"/>
  <c r="BV121" i="1"/>
  <c r="BV122" i="1"/>
  <c r="BV123" i="1"/>
  <c r="BV124" i="1"/>
  <c r="BV125" i="1"/>
  <c r="BV126" i="1"/>
  <c r="BV130" i="1"/>
  <c r="BV131" i="1"/>
  <c r="BV132" i="1"/>
  <c r="BV133" i="1"/>
  <c r="BV134" i="1"/>
  <c r="BV135" i="1"/>
  <c r="BV136" i="1"/>
  <c r="BV137" i="1"/>
  <c r="BV138" i="1"/>
  <c r="BV139" i="1"/>
  <c r="BV140" i="1"/>
  <c r="BV141" i="1"/>
  <c r="BV142" i="1"/>
  <c r="BV144" i="1"/>
  <c r="BV145" i="1"/>
  <c r="BV146" i="1"/>
  <c r="BV147" i="1"/>
  <c r="BV148" i="1"/>
  <c r="BV150" i="1"/>
  <c r="BV151" i="1"/>
  <c r="BV152" i="1"/>
  <c r="BT99" i="1" l="1"/>
  <c r="BT90" i="1" s="1"/>
  <c r="BF99" i="1"/>
  <c r="BF90" i="1" s="1"/>
  <c r="AR195" i="1"/>
  <c r="AR196" i="1"/>
  <c r="AY99" i="1"/>
  <c r="AY90" i="1" s="1"/>
  <c r="AR99" i="1"/>
  <c r="AR90" i="1" s="1"/>
  <c r="BM99" i="1"/>
  <c r="BM90" i="1" s="1"/>
  <c r="BL154" i="1"/>
  <c r="AQ154" i="1"/>
  <c r="BS154" i="1"/>
  <c r="AX154" i="1"/>
  <c r="BX206" i="1"/>
  <c r="BT196" i="1"/>
  <c r="BF196" i="1"/>
  <c r="BM196" i="1"/>
  <c r="AY195" i="1"/>
  <c r="BE154" i="1"/>
  <c r="C59" i="1"/>
  <c r="F59" i="1"/>
  <c r="G59" i="1"/>
  <c r="N59" i="1" s="1"/>
  <c r="U59" i="1" s="1"/>
  <c r="AB59" i="1" s="1"/>
  <c r="AI59" i="1" s="1"/>
  <c r="AP59" i="1" s="1"/>
  <c r="AW59" i="1" s="1"/>
  <c r="BD59" i="1" s="1"/>
  <c r="BK59" i="1" s="1"/>
  <c r="BR59" i="1" s="1"/>
  <c r="M59" i="1"/>
  <c r="T59" i="1"/>
  <c r="AA59" i="1"/>
  <c r="AH59" i="1"/>
  <c r="C60" i="1"/>
  <c r="F60" i="1"/>
  <c r="G60" i="1"/>
  <c r="C61" i="1"/>
  <c r="F61" i="1"/>
  <c r="G61" i="1"/>
  <c r="N61" i="1" s="1"/>
  <c r="U61" i="1" s="1"/>
  <c r="AB61" i="1" s="1"/>
  <c r="AI61" i="1" s="1"/>
  <c r="AP61" i="1" s="1"/>
  <c r="AW61" i="1" s="1"/>
  <c r="BD61" i="1" s="1"/>
  <c r="BK61" i="1" s="1"/>
  <c r="BR61" i="1" s="1"/>
  <c r="M61" i="1"/>
  <c r="T61" i="1"/>
  <c r="AA61" i="1"/>
  <c r="AH61" i="1"/>
  <c r="C62" i="1"/>
  <c r="F62" i="1"/>
  <c r="G62" i="1"/>
  <c r="N62" i="1" s="1"/>
  <c r="U62" i="1" s="1"/>
  <c r="M62" i="1"/>
  <c r="T62" i="1"/>
  <c r="AA62" i="1"/>
  <c r="AH62" i="1"/>
  <c r="C63" i="1"/>
  <c r="F63" i="1"/>
  <c r="G63" i="1"/>
  <c r="M63" i="1"/>
  <c r="T63" i="1"/>
  <c r="AA63" i="1"/>
  <c r="AH63" i="1"/>
  <c r="C64" i="1"/>
  <c r="F64" i="1"/>
  <c r="G64" i="1"/>
  <c r="N64" i="1" s="1"/>
  <c r="U64" i="1" s="1"/>
  <c r="AB64" i="1" s="1"/>
  <c r="M64" i="1"/>
  <c r="T64" i="1"/>
  <c r="AA64" i="1"/>
  <c r="AH64" i="1"/>
  <c r="C65" i="1"/>
  <c r="F65" i="1"/>
  <c r="G65" i="1"/>
  <c r="N65" i="1" s="1"/>
  <c r="M65" i="1"/>
  <c r="T65" i="1"/>
  <c r="AA65" i="1"/>
  <c r="AH65" i="1"/>
  <c r="C66" i="1"/>
  <c r="F66" i="1"/>
  <c r="G66" i="1"/>
  <c r="C67" i="1"/>
  <c r="F67" i="1"/>
  <c r="G67" i="1"/>
  <c r="N67" i="1" s="1"/>
  <c r="U67" i="1" s="1"/>
  <c r="M67" i="1"/>
  <c r="T67" i="1"/>
  <c r="AA67" i="1"/>
  <c r="AH67" i="1"/>
  <c r="C68" i="1"/>
  <c r="F68" i="1"/>
  <c r="G68" i="1"/>
  <c r="N68" i="1" s="1"/>
  <c r="U68" i="1" s="1"/>
  <c r="AB68" i="1" s="1"/>
  <c r="M68" i="1"/>
  <c r="T68" i="1"/>
  <c r="AA68" i="1"/>
  <c r="AH68" i="1"/>
  <c r="C69" i="1"/>
  <c r="F69" i="1"/>
  <c r="G69" i="1"/>
  <c r="N69" i="1" s="1"/>
  <c r="M69" i="1"/>
  <c r="T69" i="1"/>
  <c r="AA69" i="1"/>
  <c r="AH69" i="1"/>
  <c r="C70" i="1"/>
  <c r="F70" i="1"/>
  <c r="G70" i="1"/>
  <c r="N70" i="1" s="1"/>
  <c r="U70" i="1" s="1"/>
  <c r="M70" i="1"/>
  <c r="T70" i="1"/>
  <c r="AA70" i="1"/>
  <c r="AH70" i="1"/>
  <c r="C71" i="1"/>
  <c r="F71" i="1"/>
  <c r="G71" i="1"/>
  <c r="N71" i="1" s="1"/>
  <c r="U71" i="1" s="1"/>
  <c r="M71" i="1"/>
  <c r="T71" i="1"/>
  <c r="AA71" i="1"/>
  <c r="AH71" i="1"/>
  <c r="C72" i="1"/>
  <c r="F72" i="1"/>
  <c r="G72" i="1"/>
  <c r="C73" i="1"/>
  <c r="F73" i="1"/>
  <c r="G73" i="1"/>
  <c r="N73" i="1" s="1"/>
  <c r="M73" i="1"/>
  <c r="T73" i="1"/>
  <c r="AA73" i="1"/>
  <c r="AH73" i="1"/>
  <c r="C74" i="1"/>
  <c r="F74" i="1"/>
  <c r="G74" i="1"/>
  <c r="N74" i="1" s="1"/>
  <c r="U74" i="1" s="1"/>
  <c r="M74" i="1"/>
  <c r="T74" i="1"/>
  <c r="AA74" i="1"/>
  <c r="AH74" i="1"/>
  <c r="C75" i="1"/>
  <c r="F75" i="1"/>
  <c r="G75" i="1"/>
  <c r="N75" i="1" s="1"/>
  <c r="U75" i="1" s="1"/>
  <c r="M75" i="1"/>
  <c r="T75" i="1"/>
  <c r="AA75" i="1"/>
  <c r="AH75" i="1"/>
  <c r="C76" i="1"/>
  <c r="F76" i="1"/>
  <c r="G76" i="1"/>
  <c r="N76" i="1" s="1"/>
  <c r="M76" i="1"/>
  <c r="T76" i="1"/>
  <c r="AA76" i="1"/>
  <c r="AH76" i="1"/>
  <c r="C77" i="1"/>
  <c r="F77" i="1"/>
  <c r="G77" i="1"/>
  <c r="N77" i="1" s="1"/>
  <c r="M77" i="1"/>
  <c r="T77" i="1"/>
  <c r="AA77" i="1"/>
  <c r="AH77" i="1"/>
  <c r="H22" i="1"/>
  <c r="I22" i="1" s="1"/>
  <c r="L22" i="1"/>
  <c r="M22" i="1" s="1"/>
  <c r="O22" i="1" s="1"/>
  <c r="P22" i="1" s="1"/>
  <c r="H24" i="1"/>
  <c r="I24" i="1" s="1"/>
  <c r="L24" i="1"/>
  <c r="M24" i="1" s="1"/>
  <c r="H25" i="1"/>
  <c r="I25" i="1" s="1"/>
  <c r="L25" i="1"/>
  <c r="M25" i="1" s="1"/>
  <c r="H26" i="1"/>
  <c r="I26" i="1" s="1"/>
  <c r="L26" i="1"/>
  <c r="M26" i="1" s="1"/>
  <c r="H27" i="1"/>
  <c r="I27" i="1" s="1"/>
  <c r="L27" i="1"/>
  <c r="M27" i="1" s="1"/>
  <c r="S27" i="1" s="1"/>
  <c r="H28" i="1"/>
  <c r="I28" i="1" s="1"/>
  <c r="L28" i="1"/>
  <c r="M28" i="1" s="1"/>
  <c r="H30" i="1"/>
  <c r="I30" i="1" s="1"/>
  <c r="L30" i="1"/>
  <c r="M30" i="1" s="1"/>
  <c r="H31" i="1"/>
  <c r="I31" i="1" s="1"/>
  <c r="L31" i="1"/>
  <c r="M31" i="1" s="1"/>
  <c r="H32" i="1"/>
  <c r="I32" i="1" s="1"/>
  <c r="L32" i="1"/>
  <c r="M32" i="1" s="1"/>
  <c r="H33" i="1"/>
  <c r="I33" i="1" s="1"/>
  <c r="L33" i="1"/>
  <c r="M33" i="1" s="1"/>
  <c r="H34" i="1"/>
  <c r="I34" i="1" s="1"/>
  <c r="L34" i="1"/>
  <c r="M34" i="1" s="1"/>
  <c r="H36" i="1"/>
  <c r="I36" i="1" s="1"/>
  <c r="L36" i="1"/>
  <c r="M36" i="1" s="1"/>
  <c r="S36" i="1" s="1"/>
  <c r="H37" i="1"/>
  <c r="I37" i="1" s="1"/>
  <c r="L37" i="1"/>
  <c r="M37" i="1" s="1"/>
  <c r="S37" i="1" s="1"/>
  <c r="H38" i="1"/>
  <c r="I38" i="1" s="1"/>
  <c r="L38" i="1"/>
  <c r="M38" i="1" s="1"/>
  <c r="H39" i="1"/>
  <c r="I39" i="1" s="1"/>
  <c r="L39" i="1"/>
  <c r="M39" i="1" s="1"/>
  <c r="H40" i="1"/>
  <c r="I40" i="1" s="1"/>
  <c r="L40" i="1"/>
  <c r="M40" i="1" s="1"/>
  <c r="H63" i="1" l="1"/>
  <c r="I63" i="1" s="1"/>
  <c r="H74" i="1"/>
  <c r="I74" i="1" s="1"/>
  <c r="H70" i="1"/>
  <c r="I70" i="1" s="1"/>
  <c r="H77" i="1"/>
  <c r="I77" i="1" s="1"/>
  <c r="O59" i="1"/>
  <c r="P59" i="1" s="1"/>
  <c r="H62" i="1"/>
  <c r="I62" i="1" s="1"/>
  <c r="S26" i="1"/>
  <c r="T26" i="1" s="1"/>
  <c r="V26" i="1" s="1"/>
  <c r="W26" i="1" s="1"/>
  <c r="O26" i="1"/>
  <c r="P26" i="1" s="1"/>
  <c r="N63" i="1"/>
  <c r="U63" i="1" s="1"/>
  <c r="AB63" i="1" s="1"/>
  <c r="AI63" i="1" s="1"/>
  <c r="AP63" i="1" s="1"/>
  <c r="AW63" i="1" s="1"/>
  <c r="BD63" i="1" s="1"/>
  <c r="BK63" i="1" s="1"/>
  <c r="BR63" i="1" s="1"/>
  <c r="O62" i="1"/>
  <c r="P62" i="1" s="1"/>
  <c r="H69" i="1"/>
  <c r="I69" i="1" s="1"/>
  <c r="O64" i="1"/>
  <c r="P64" i="1" s="1"/>
  <c r="H71" i="1"/>
  <c r="I71" i="1" s="1"/>
  <c r="H72" i="1"/>
  <c r="H66" i="1"/>
  <c r="O68" i="1"/>
  <c r="P68" i="1" s="1"/>
  <c r="H67" i="1"/>
  <c r="I67" i="1" s="1"/>
  <c r="H75" i="1"/>
  <c r="I75" i="1" s="1"/>
  <c r="U76" i="1"/>
  <c r="AB76" i="1" s="1"/>
  <c r="AI76" i="1" s="1"/>
  <c r="AP76" i="1" s="1"/>
  <c r="AW76" i="1" s="1"/>
  <c r="BD76" i="1" s="1"/>
  <c r="BK76" i="1" s="1"/>
  <c r="BR76" i="1" s="1"/>
  <c r="O76" i="1"/>
  <c r="P76" i="1" s="1"/>
  <c r="H76" i="1"/>
  <c r="I76" i="1" s="1"/>
  <c r="O71" i="1"/>
  <c r="P71" i="1" s="1"/>
  <c r="H73" i="1"/>
  <c r="I73" i="1" s="1"/>
  <c r="O70" i="1"/>
  <c r="P70" i="1" s="1"/>
  <c r="O67" i="1"/>
  <c r="P67" i="1" s="1"/>
  <c r="O61" i="1"/>
  <c r="P61" i="1" s="1"/>
  <c r="H65" i="1"/>
  <c r="I65" i="1" s="1"/>
  <c r="H61" i="1"/>
  <c r="I61" i="1" s="1"/>
  <c r="H59" i="1"/>
  <c r="I59" i="1" s="1"/>
  <c r="H68" i="1"/>
  <c r="I68" i="1" s="1"/>
  <c r="O75" i="1"/>
  <c r="P75" i="1" s="1"/>
  <c r="H64" i="1"/>
  <c r="I64" i="1" s="1"/>
  <c r="H60" i="1"/>
  <c r="O74" i="1"/>
  <c r="P74" i="1" s="1"/>
  <c r="AB71" i="1"/>
  <c r="AI71" i="1" s="1"/>
  <c r="AP71" i="1" s="1"/>
  <c r="AW71" i="1" s="1"/>
  <c r="BD71" i="1" s="1"/>
  <c r="BK71" i="1" s="1"/>
  <c r="BR71" i="1" s="1"/>
  <c r="O73" i="1"/>
  <c r="P73" i="1" s="1"/>
  <c r="U73" i="1"/>
  <c r="AB73" i="1" s="1"/>
  <c r="AB67" i="1"/>
  <c r="AI67" i="1" s="1"/>
  <c r="AP67" i="1" s="1"/>
  <c r="AW67" i="1" s="1"/>
  <c r="BD67" i="1" s="1"/>
  <c r="BK67" i="1" s="1"/>
  <c r="BR67" i="1" s="1"/>
  <c r="AI64" i="1"/>
  <c r="AP64" i="1" s="1"/>
  <c r="AW64" i="1" s="1"/>
  <c r="BD64" i="1" s="1"/>
  <c r="BK64" i="1" s="1"/>
  <c r="BR64" i="1" s="1"/>
  <c r="O65" i="1"/>
  <c r="P65" i="1" s="1"/>
  <c r="U65" i="1"/>
  <c r="AB65" i="1" s="1"/>
  <c r="AI68" i="1"/>
  <c r="AP68" i="1" s="1"/>
  <c r="AW68" i="1" s="1"/>
  <c r="BD68" i="1" s="1"/>
  <c r="BK68" i="1" s="1"/>
  <c r="BR68" i="1" s="1"/>
  <c r="O69" i="1"/>
  <c r="P69" i="1" s="1"/>
  <c r="U69" i="1"/>
  <c r="AB69" i="1" s="1"/>
  <c r="AB70" i="1"/>
  <c r="AI70" i="1" s="1"/>
  <c r="AP70" i="1" s="1"/>
  <c r="AW70" i="1" s="1"/>
  <c r="BD70" i="1" s="1"/>
  <c r="BK70" i="1" s="1"/>
  <c r="BR70" i="1" s="1"/>
  <c r="AB62" i="1"/>
  <c r="AI62" i="1" s="1"/>
  <c r="AP62" i="1" s="1"/>
  <c r="AW62" i="1" s="1"/>
  <c r="BD62" i="1" s="1"/>
  <c r="BK62" i="1" s="1"/>
  <c r="BR62" i="1" s="1"/>
  <c r="AB74" i="1"/>
  <c r="AI74" i="1" s="1"/>
  <c r="AP74" i="1" s="1"/>
  <c r="AW74" i="1" s="1"/>
  <c r="BD74" i="1" s="1"/>
  <c r="BK74" i="1" s="1"/>
  <c r="BR74" i="1" s="1"/>
  <c r="AB75" i="1"/>
  <c r="AI75" i="1" s="1"/>
  <c r="AP75" i="1" s="1"/>
  <c r="AW75" i="1" s="1"/>
  <c r="BD75" i="1" s="1"/>
  <c r="BK75" i="1" s="1"/>
  <c r="BR75" i="1" s="1"/>
  <c r="O77" i="1"/>
  <c r="P77" i="1" s="1"/>
  <c r="U77" i="1"/>
  <c r="AB77" i="1" s="1"/>
  <c r="S34" i="1"/>
  <c r="T34" i="1" s="1"/>
  <c r="Z34" i="1" s="1"/>
  <c r="AA34" i="1" s="1"/>
  <c r="O34" i="1"/>
  <c r="P34" i="1" s="1"/>
  <c r="S28" i="1"/>
  <c r="T28" i="1" s="1"/>
  <c r="T36" i="1"/>
  <c r="V36" i="1" s="1"/>
  <c r="W36" i="1" s="1"/>
  <c r="O27" i="1"/>
  <c r="P27" i="1" s="1"/>
  <c r="O24" i="1"/>
  <c r="P24" i="1" s="1"/>
  <c r="S24" i="1"/>
  <c r="T24" i="1" s="1"/>
  <c r="V61" i="1" s="1"/>
  <c r="W61" i="1" s="1"/>
  <c r="S39" i="1"/>
  <c r="T39" i="1" s="1"/>
  <c r="O39" i="1"/>
  <c r="P39" i="1" s="1"/>
  <c r="S31" i="1"/>
  <c r="T31" i="1" s="1"/>
  <c r="V68" i="1" s="1"/>
  <c r="W68" i="1" s="1"/>
  <c r="O31" i="1"/>
  <c r="P31" i="1" s="1"/>
  <c r="O40" i="1"/>
  <c r="P40" i="1" s="1"/>
  <c r="S40" i="1"/>
  <c r="T40" i="1" s="1"/>
  <c r="O32" i="1"/>
  <c r="P32" i="1" s="1"/>
  <c r="S32" i="1"/>
  <c r="T32" i="1" s="1"/>
  <c r="O33" i="1"/>
  <c r="P33" i="1" s="1"/>
  <c r="S33" i="1"/>
  <c r="T33" i="1" s="1"/>
  <c r="V70" i="1" s="1"/>
  <c r="W70" i="1" s="1"/>
  <c r="O37" i="1"/>
  <c r="P37" i="1" s="1"/>
  <c r="T37" i="1"/>
  <c r="V74" i="1" s="1"/>
  <c r="W74" i="1" s="1"/>
  <c r="O25" i="1"/>
  <c r="P25" i="1" s="1"/>
  <c r="S25" i="1"/>
  <c r="T25" i="1" s="1"/>
  <c r="V62" i="1" s="1"/>
  <c r="W62" i="1" s="1"/>
  <c r="O38" i="1"/>
  <c r="P38" i="1" s="1"/>
  <c r="S38" i="1"/>
  <c r="T38" i="1" s="1"/>
  <c r="V75" i="1" s="1"/>
  <c r="W75" i="1" s="1"/>
  <c r="O30" i="1"/>
  <c r="P30" i="1" s="1"/>
  <c r="S30" i="1"/>
  <c r="T30" i="1" s="1"/>
  <c r="V67" i="1" s="1"/>
  <c r="W67" i="1" s="1"/>
  <c r="O36" i="1"/>
  <c r="P36" i="1" s="1"/>
  <c r="O28" i="1"/>
  <c r="P28" i="1" s="1"/>
  <c r="T27" i="1"/>
  <c r="V64" i="1" s="1"/>
  <c r="W64" i="1" s="1"/>
  <c r="S22" i="1"/>
  <c r="T22" i="1" s="1"/>
  <c r="V59" i="1" s="1"/>
  <c r="W59" i="1" s="1"/>
  <c r="AK115" i="1"/>
  <c r="AK33" i="6" s="1"/>
  <c r="AD115" i="1"/>
  <c r="AD33" i="6" s="1"/>
  <c r="W115" i="1"/>
  <c r="W33" i="6" s="1"/>
  <c r="P115" i="1"/>
  <c r="P33" i="6" s="1"/>
  <c r="I115" i="1"/>
  <c r="G163" i="1"/>
  <c r="G103" i="6" s="1"/>
  <c r="AK169" i="1"/>
  <c r="AD169" i="1"/>
  <c r="W169" i="1"/>
  <c r="W196" i="1" s="1"/>
  <c r="W107" i="6" s="1"/>
  <c r="P169" i="1"/>
  <c r="I169" i="1"/>
  <c r="I84" i="1"/>
  <c r="K48" i="7"/>
  <c r="B49" i="6"/>
  <c r="B50" i="6"/>
  <c r="P84" i="1"/>
  <c r="P38" i="6" s="1"/>
  <c r="W84" i="1"/>
  <c r="W38" i="6" s="1"/>
  <c r="AD84" i="1"/>
  <c r="AD38" i="6" s="1"/>
  <c r="AK84" i="1"/>
  <c r="AK38" i="6" s="1"/>
  <c r="I106" i="1"/>
  <c r="I105" i="1"/>
  <c r="I104" i="1"/>
  <c r="I103" i="1"/>
  <c r="I54" i="6" s="1"/>
  <c r="I102" i="1"/>
  <c r="I53" i="6" s="1"/>
  <c r="I101" i="1"/>
  <c r="I100" i="1"/>
  <c r="BV226" i="1"/>
  <c r="BV227" i="1"/>
  <c r="BV228" i="1"/>
  <c r="BV207" i="1"/>
  <c r="BV208" i="1"/>
  <c r="BV209" i="1"/>
  <c r="BV210" i="1"/>
  <c r="BV211" i="1"/>
  <c r="BV212" i="1"/>
  <c r="BV213" i="1"/>
  <c r="BV214" i="1"/>
  <c r="BV215" i="1"/>
  <c r="BV216" i="1"/>
  <c r="BV217" i="1"/>
  <c r="BV218" i="1"/>
  <c r="BV219" i="1"/>
  <c r="BV220" i="1"/>
  <c r="BV221" i="1"/>
  <c r="BV222" i="1"/>
  <c r="BV223" i="1"/>
  <c r="BV224" i="1"/>
  <c r="BV225" i="1"/>
  <c r="BV206" i="1"/>
  <c r="AK36" i="6"/>
  <c r="AD36" i="6"/>
  <c r="W36" i="6"/>
  <c r="P36" i="6"/>
  <c r="I36" i="6"/>
  <c r="AO47" i="7"/>
  <c r="K50" i="7"/>
  <c r="AO52" i="7"/>
  <c r="AM43" i="6"/>
  <c r="P106" i="1"/>
  <c r="P57" i="6" s="1"/>
  <c r="P105" i="1"/>
  <c r="P56" i="6" s="1"/>
  <c r="P104" i="1"/>
  <c r="P55" i="6" s="1"/>
  <c r="P103" i="1"/>
  <c r="P54" i="6" s="1"/>
  <c r="P102" i="1"/>
  <c r="P53" i="6" s="1"/>
  <c r="P101" i="1"/>
  <c r="P52" i="6" s="1"/>
  <c r="P100" i="1"/>
  <c r="P51" i="6" s="1"/>
  <c r="H2" i="6"/>
  <c r="F43" i="1"/>
  <c r="F12" i="6" s="1"/>
  <c r="O127" i="1"/>
  <c r="AK43" i="6"/>
  <c r="AD43" i="6"/>
  <c r="W43" i="6"/>
  <c r="P43" i="6"/>
  <c r="I43" i="6"/>
  <c r="L6" i="1"/>
  <c r="M6" i="1" s="1"/>
  <c r="L21" i="1"/>
  <c r="M21" i="1" s="1"/>
  <c r="S21" i="1" s="1"/>
  <c r="L20" i="1"/>
  <c r="M20" i="1" s="1"/>
  <c r="S20" i="1" s="1"/>
  <c r="L19" i="1"/>
  <c r="M19" i="1" s="1"/>
  <c r="O19" i="1" s="1"/>
  <c r="P19" i="1" s="1"/>
  <c r="L18" i="1"/>
  <c r="M18" i="1" s="1"/>
  <c r="L16" i="1"/>
  <c r="M16" i="1" s="1"/>
  <c r="O16" i="1" s="1"/>
  <c r="P16" i="1" s="1"/>
  <c r="L15" i="1"/>
  <c r="M15" i="1" s="1"/>
  <c r="O15" i="1" s="1"/>
  <c r="P15" i="1" s="1"/>
  <c r="L14" i="1"/>
  <c r="M14" i="1" s="1"/>
  <c r="S14" i="1" s="1"/>
  <c r="T14" i="1" s="1"/>
  <c r="V14" i="1" s="1"/>
  <c r="W14" i="1" s="1"/>
  <c r="L13" i="1"/>
  <c r="M13" i="1" s="1"/>
  <c r="L12" i="1"/>
  <c r="M12" i="1" s="1"/>
  <c r="S12" i="1" s="1"/>
  <c r="T12" i="1" s="1"/>
  <c r="V12" i="1" s="1"/>
  <c r="W12" i="1" s="1"/>
  <c r="L10" i="1"/>
  <c r="M10" i="1" s="1"/>
  <c r="O10" i="1" s="1"/>
  <c r="P10" i="1" s="1"/>
  <c r="L9" i="1"/>
  <c r="M9" i="1" s="1"/>
  <c r="L8" i="1"/>
  <c r="M8" i="1" s="1"/>
  <c r="L7" i="1"/>
  <c r="M7" i="1" s="1"/>
  <c r="O7" i="1" s="1"/>
  <c r="P7" i="1" s="1"/>
  <c r="AM1" i="8"/>
  <c r="AL1" i="8"/>
  <c r="AK1" i="8"/>
  <c r="AJ1" i="8"/>
  <c r="AI1" i="8"/>
  <c r="AH1" i="8"/>
  <c r="AG1" i="8"/>
  <c r="AF1" i="8"/>
  <c r="AE1" i="8"/>
  <c r="AD1" i="8"/>
  <c r="AC1" i="8"/>
  <c r="AB1" i="8"/>
  <c r="AA1" i="8"/>
  <c r="Z1" i="8"/>
  <c r="Y1" i="8"/>
  <c r="X1" i="8"/>
  <c r="W1" i="8"/>
  <c r="V1" i="8"/>
  <c r="U1" i="8"/>
  <c r="T1" i="8"/>
  <c r="S1" i="8"/>
  <c r="R1" i="8"/>
  <c r="Q1" i="8"/>
  <c r="P1" i="8"/>
  <c r="O1" i="8"/>
  <c r="N1" i="8"/>
  <c r="M1" i="8"/>
  <c r="L1" i="8"/>
  <c r="K1" i="8"/>
  <c r="J1" i="8"/>
  <c r="I1" i="8"/>
  <c r="H1" i="8"/>
  <c r="G1" i="8"/>
  <c r="F1" i="8"/>
  <c r="E1" i="8"/>
  <c r="D1" i="8"/>
  <c r="C1" i="8"/>
  <c r="A1" i="8"/>
  <c r="AJ139" i="1"/>
  <c r="AJ79" i="6" s="1"/>
  <c r="AJ141" i="1"/>
  <c r="AJ81" i="6" s="1"/>
  <c r="AJ142" i="1"/>
  <c r="AJ82" i="6" s="1"/>
  <c r="AJ143" i="1"/>
  <c r="AJ83" i="6" s="1"/>
  <c r="AJ144" i="1"/>
  <c r="AJ84" i="6" s="1"/>
  <c r="AJ145" i="1"/>
  <c r="AJ85" i="6" s="1"/>
  <c r="AJ146" i="1"/>
  <c r="AJ86" i="6" s="1"/>
  <c r="AJ147" i="1"/>
  <c r="AJ87" i="6" s="1"/>
  <c r="AJ148" i="1"/>
  <c r="AJ88" i="6" s="1"/>
  <c r="AJ149" i="1"/>
  <c r="AJ89" i="6" s="1"/>
  <c r="AJ150" i="1"/>
  <c r="AJ90" i="6" s="1"/>
  <c r="AJ151" i="1"/>
  <c r="AJ91" i="6" s="1"/>
  <c r="AJ152" i="1"/>
  <c r="AJ92" i="6" s="1"/>
  <c r="AJ153" i="1"/>
  <c r="AJ93" i="6" s="1"/>
  <c r="AC139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V139" i="1"/>
  <c r="V79" i="6" s="1"/>
  <c r="V141" i="1"/>
  <c r="V81" i="6" s="1"/>
  <c r="V142" i="1"/>
  <c r="V82" i="6" s="1"/>
  <c r="V143" i="1"/>
  <c r="V83" i="6" s="1"/>
  <c r="V144" i="1"/>
  <c r="V84" i="6" s="1"/>
  <c r="V145" i="1"/>
  <c r="V85" i="6" s="1"/>
  <c r="V146" i="1"/>
  <c r="V86" i="6" s="1"/>
  <c r="V147" i="1"/>
  <c r="V87" i="6" s="1"/>
  <c r="V148" i="1"/>
  <c r="V88" i="6" s="1"/>
  <c r="V149" i="1"/>
  <c r="V89" i="6" s="1"/>
  <c r="V150" i="1"/>
  <c r="V90" i="6" s="1"/>
  <c r="V151" i="1"/>
  <c r="V91" i="6" s="1"/>
  <c r="V152" i="1"/>
  <c r="V92" i="6" s="1"/>
  <c r="V153" i="1"/>
  <c r="V93" i="6" s="1"/>
  <c r="O139" i="1"/>
  <c r="O79" i="6" s="1"/>
  <c r="O141" i="1"/>
  <c r="O81" i="6" s="1"/>
  <c r="O142" i="1"/>
  <c r="O82" i="6" s="1"/>
  <c r="O143" i="1"/>
  <c r="O83" i="6" s="1"/>
  <c r="O144" i="1"/>
  <c r="O84" i="6" s="1"/>
  <c r="O145" i="1"/>
  <c r="O85" i="6" s="1"/>
  <c r="O146" i="1"/>
  <c r="O86" i="6" s="1"/>
  <c r="O147" i="1"/>
  <c r="O87" i="6" s="1"/>
  <c r="O148" i="1"/>
  <c r="O88" i="6" s="1"/>
  <c r="O149" i="1"/>
  <c r="O89" i="6" s="1"/>
  <c r="O150" i="1"/>
  <c r="O90" i="6" s="1"/>
  <c r="O151" i="1"/>
  <c r="O91" i="6" s="1"/>
  <c r="O152" i="1"/>
  <c r="O92" i="6" s="1"/>
  <c r="O153" i="1"/>
  <c r="O93" i="6" s="1"/>
  <c r="H130" i="1"/>
  <c r="H90" i="6" s="1"/>
  <c r="H131" i="1"/>
  <c r="H91" i="6" s="1"/>
  <c r="H132" i="1"/>
  <c r="H92" i="6" s="1"/>
  <c r="H133" i="1"/>
  <c r="H134" i="1"/>
  <c r="H135" i="1"/>
  <c r="H136" i="1"/>
  <c r="O136" i="1"/>
  <c r="O76" i="6" s="1"/>
  <c r="H137" i="1"/>
  <c r="H138" i="1"/>
  <c r="H139" i="1"/>
  <c r="H140" i="1"/>
  <c r="O140" i="1" s="1"/>
  <c r="O80" i="6" s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93" i="6" s="1"/>
  <c r="V136" i="1"/>
  <c r="V76" i="6" s="1"/>
  <c r="AC136" i="1"/>
  <c r="AJ136" i="1"/>
  <c r="AJ76" i="6" s="1"/>
  <c r="O135" i="1"/>
  <c r="O75" i="6" s="1"/>
  <c r="V135" i="1"/>
  <c r="V75" i="6" s="1"/>
  <c r="AC135" i="1"/>
  <c r="O138" i="1"/>
  <c r="O78" i="6" s="1"/>
  <c r="O134" i="1"/>
  <c r="O74" i="6" s="1"/>
  <c r="O137" i="1"/>
  <c r="O77" i="6" s="1"/>
  <c r="O133" i="1"/>
  <c r="O73" i="6" s="1"/>
  <c r="V134" i="1"/>
  <c r="V74" i="6" s="1"/>
  <c r="C51" i="6"/>
  <c r="D51" i="6"/>
  <c r="E51" i="6"/>
  <c r="F51" i="6"/>
  <c r="G51" i="6"/>
  <c r="H51" i="6"/>
  <c r="K51" i="6"/>
  <c r="L51" i="6"/>
  <c r="M51" i="6"/>
  <c r="N51" i="6"/>
  <c r="O51" i="6"/>
  <c r="R51" i="6"/>
  <c r="S51" i="6"/>
  <c r="T51" i="6"/>
  <c r="U51" i="6"/>
  <c r="V51" i="6"/>
  <c r="X51" i="6"/>
  <c r="Y51" i="6"/>
  <c r="Z51" i="6"/>
  <c r="AA51" i="6"/>
  <c r="AB51" i="6"/>
  <c r="AF51" i="6"/>
  <c r="AG51" i="6"/>
  <c r="AH51" i="6"/>
  <c r="AI51" i="6"/>
  <c r="AJ51" i="6"/>
  <c r="C52" i="6"/>
  <c r="D52" i="6"/>
  <c r="E52" i="6"/>
  <c r="F52" i="6"/>
  <c r="G52" i="6"/>
  <c r="H52" i="6"/>
  <c r="K52" i="6"/>
  <c r="L52" i="6"/>
  <c r="M52" i="6"/>
  <c r="N52" i="6"/>
  <c r="O52" i="6"/>
  <c r="R52" i="6"/>
  <c r="S52" i="6"/>
  <c r="T52" i="6"/>
  <c r="U52" i="6"/>
  <c r="V52" i="6"/>
  <c r="X52" i="6"/>
  <c r="Y52" i="6"/>
  <c r="Z52" i="6"/>
  <c r="AA52" i="6"/>
  <c r="AB52" i="6"/>
  <c r="AF52" i="6"/>
  <c r="AG52" i="6"/>
  <c r="AH52" i="6"/>
  <c r="AI52" i="6"/>
  <c r="AJ52" i="6"/>
  <c r="C53" i="6"/>
  <c r="D53" i="6"/>
  <c r="E53" i="6"/>
  <c r="F53" i="6"/>
  <c r="G53" i="6"/>
  <c r="H53" i="6"/>
  <c r="K53" i="6"/>
  <c r="L53" i="6"/>
  <c r="M53" i="6"/>
  <c r="N53" i="6"/>
  <c r="O53" i="6"/>
  <c r="R53" i="6"/>
  <c r="S53" i="6"/>
  <c r="T53" i="6"/>
  <c r="U53" i="6"/>
  <c r="V53" i="6"/>
  <c r="X53" i="6"/>
  <c r="Y53" i="6"/>
  <c r="Z53" i="6"/>
  <c r="AA53" i="6"/>
  <c r="AB53" i="6"/>
  <c r="AF53" i="6"/>
  <c r="AG53" i="6"/>
  <c r="AH53" i="6"/>
  <c r="AI53" i="6"/>
  <c r="AJ53" i="6"/>
  <c r="C54" i="6"/>
  <c r="D54" i="6"/>
  <c r="E54" i="6"/>
  <c r="F54" i="6"/>
  <c r="G54" i="6"/>
  <c r="H54" i="6"/>
  <c r="K54" i="6"/>
  <c r="L54" i="6"/>
  <c r="M54" i="6"/>
  <c r="N54" i="6"/>
  <c r="O54" i="6"/>
  <c r="R54" i="6"/>
  <c r="S54" i="6"/>
  <c r="T54" i="6"/>
  <c r="U54" i="6"/>
  <c r="V54" i="6"/>
  <c r="X54" i="6"/>
  <c r="Y54" i="6"/>
  <c r="Z54" i="6"/>
  <c r="AA54" i="6"/>
  <c r="AB54" i="6"/>
  <c r="AF54" i="6"/>
  <c r="AG54" i="6"/>
  <c r="AH54" i="6"/>
  <c r="AI54" i="6"/>
  <c r="AJ54" i="6"/>
  <c r="C55" i="6"/>
  <c r="D55" i="6"/>
  <c r="E55" i="6"/>
  <c r="F55" i="6"/>
  <c r="G55" i="6"/>
  <c r="H55" i="6"/>
  <c r="K55" i="6"/>
  <c r="L55" i="6"/>
  <c r="M55" i="6"/>
  <c r="N55" i="6"/>
  <c r="O55" i="6"/>
  <c r="R55" i="6"/>
  <c r="S55" i="6"/>
  <c r="T55" i="6"/>
  <c r="U55" i="6"/>
  <c r="V55" i="6"/>
  <c r="X55" i="6"/>
  <c r="Y55" i="6"/>
  <c r="Z55" i="6"/>
  <c r="AA55" i="6"/>
  <c r="AB55" i="6"/>
  <c r="AF55" i="6"/>
  <c r="AG55" i="6"/>
  <c r="AH55" i="6"/>
  <c r="AI55" i="6"/>
  <c r="AJ55" i="6"/>
  <c r="C56" i="6"/>
  <c r="D56" i="6"/>
  <c r="E56" i="6"/>
  <c r="F56" i="6"/>
  <c r="G56" i="6"/>
  <c r="H56" i="6"/>
  <c r="K56" i="6"/>
  <c r="L56" i="6"/>
  <c r="M56" i="6"/>
  <c r="N56" i="6"/>
  <c r="O56" i="6"/>
  <c r="R56" i="6"/>
  <c r="S56" i="6"/>
  <c r="T56" i="6"/>
  <c r="U56" i="6"/>
  <c r="V56" i="6"/>
  <c r="X56" i="6"/>
  <c r="Y56" i="6"/>
  <c r="Z56" i="6"/>
  <c r="AA56" i="6"/>
  <c r="AB56" i="6"/>
  <c r="AF56" i="6"/>
  <c r="AG56" i="6"/>
  <c r="AH56" i="6"/>
  <c r="AI56" i="6"/>
  <c r="AJ56" i="6"/>
  <c r="C57" i="6"/>
  <c r="D57" i="6"/>
  <c r="E57" i="6"/>
  <c r="F57" i="6"/>
  <c r="G57" i="6"/>
  <c r="H57" i="6"/>
  <c r="K57" i="6"/>
  <c r="L57" i="6"/>
  <c r="M57" i="6"/>
  <c r="N57" i="6"/>
  <c r="O57" i="6"/>
  <c r="R57" i="6"/>
  <c r="S57" i="6"/>
  <c r="T57" i="6"/>
  <c r="U57" i="6"/>
  <c r="V57" i="6"/>
  <c r="X57" i="6"/>
  <c r="Y57" i="6"/>
  <c r="Z57" i="6"/>
  <c r="AA57" i="6"/>
  <c r="AB57" i="6"/>
  <c r="AF57" i="6"/>
  <c r="AG57" i="6"/>
  <c r="AH57" i="6"/>
  <c r="AI57" i="6"/>
  <c r="AJ57" i="6"/>
  <c r="C49" i="6"/>
  <c r="D49" i="6"/>
  <c r="E49" i="6"/>
  <c r="F49" i="6"/>
  <c r="G49" i="6"/>
  <c r="H49" i="6"/>
  <c r="I49" i="6"/>
  <c r="K49" i="6"/>
  <c r="L49" i="6"/>
  <c r="M49" i="6"/>
  <c r="N49" i="6"/>
  <c r="O49" i="6"/>
  <c r="P49" i="6"/>
  <c r="R49" i="6"/>
  <c r="S49" i="6"/>
  <c r="T49" i="6"/>
  <c r="U49" i="6"/>
  <c r="V49" i="6"/>
  <c r="W49" i="6"/>
  <c r="X49" i="6"/>
  <c r="Y49" i="6"/>
  <c r="Z49" i="6"/>
  <c r="AA49" i="6"/>
  <c r="AB49" i="6"/>
  <c r="AD49" i="6"/>
  <c r="AF49" i="6"/>
  <c r="AG49" i="6"/>
  <c r="AH49" i="6"/>
  <c r="AI49" i="6"/>
  <c r="AJ49" i="6"/>
  <c r="AK49" i="6"/>
  <c r="D50" i="6"/>
  <c r="E50" i="6"/>
  <c r="F50" i="6"/>
  <c r="G50" i="6"/>
  <c r="H50" i="6"/>
  <c r="K50" i="6"/>
  <c r="L50" i="6"/>
  <c r="M50" i="6"/>
  <c r="N50" i="6"/>
  <c r="O50" i="6"/>
  <c r="R50" i="6"/>
  <c r="S50" i="6"/>
  <c r="T50" i="6"/>
  <c r="U50" i="6"/>
  <c r="V50" i="6"/>
  <c r="X50" i="6"/>
  <c r="Y50" i="6"/>
  <c r="Z50" i="6"/>
  <c r="AA50" i="6"/>
  <c r="AB50" i="6"/>
  <c r="AF50" i="6"/>
  <c r="AG50" i="6"/>
  <c r="AH50" i="6"/>
  <c r="AI50" i="6"/>
  <c r="AJ50" i="6"/>
  <c r="AC133" i="1"/>
  <c r="AJ133" i="1"/>
  <c r="AJ73" i="6" s="1"/>
  <c r="AC137" i="1"/>
  <c r="V133" i="1"/>
  <c r="V73" i="6" s="1"/>
  <c r="AJ135" i="1"/>
  <c r="AJ75" i="6" s="1"/>
  <c r="V137" i="1"/>
  <c r="V77" i="6" s="1"/>
  <c r="AJ137" i="1"/>
  <c r="AJ77" i="6" s="1"/>
  <c r="V138" i="1"/>
  <c r="V78" i="6" s="1"/>
  <c r="AC134" i="1"/>
  <c r="AJ134" i="1"/>
  <c r="AJ74" i="6" s="1"/>
  <c r="AK60" i="6"/>
  <c r="AK61" i="6"/>
  <c r="AK62" i="6"/>
  <c r="AK63" i="6"/>
  <c r="AK64" i="6"/>
  <c r="AD60" i="6"/>
  <c r="AD61" i="6"/>
  <c r="AD62" i="6"/>
  <c r="AD63" i="6"/>
  <c r="AD64" i="6"/>
  <c r="W60" i="6"/>
  <c r="W61" i="6"/>
  <c r="W62" i="6"/>
  <c r="W63" i="6"/>
  <c r="W64" i="6"/>
  <c r="P60" i="6"/>
  <c r="P61" i="6"/>
  <c r="P62" i="6"/>
  <c r="P63" i="6"/>
  <c r="P64" i="6"/>
  <c r="I60" i="6"/>
  <c r="I61" i="6"/>
  <c r="I62" i="6"/>
  <c r="I63" i="6"/>
  <c r="C60" i="6"/>
  <c r="C61" i="6"/>
  <c r="C62" i="6"/>
  <c r="C63" i="6"/>
  <c r="C64" i="6"/>
  <c r="C59" i="6"/>
  <c r="AK101" i="1"/>
  <c r="AK52" i="6" s="1"/>
  <c r="AK102" i="1"/>
  <c r="AK53" i="6" s="1"/>
  <c r="AK103" i="1"/>
  <c r="AK54" i="6" s="1"/>
  <c r="AK104" i="1"/>
  <c r="AK55" i="6" s="1"/>
  <c r="AK105" i="1"/>
  <c r="AK56" i="6" s="1"/>
  <c r="AK106" i="1"/>
  <c r="AK57" i="6" s="1"/>
  <c r="AK100" i="1"/>
  <c r="AK51" i="6" s="1"/>
  <c r="AD101" i="1"/>
  <c r="AD52" i="6" s="1"/>
  <c r="AD102" i="1"/>
  <c r="AD53" i="6" s="1"/>
  <c r="AD103" i="1"/>
  <c r="AD54" i="6" s="1"/>
  <c r="AD104" i="1"/>
  <c r="AD55" i="6" s="1"/>
  <c r="AD105" i="1"/>
  <c r="AD106" i="1"/>
  <c r="AD57" i="6" s="1"/>
  <c r="AD100" i="1"/>
  <c r="AD51" i="6" s="1"/>
  <c r="W101" i="1"/>
  <c r="W52" i="6" s="1"/>
  <c r="W102" i="1"/>
  <c r="W53" i="6" s="1"/>
  <c r="W103" i="1"/>
  <c r="W54" i="6" s="1"/>
  <c r="W104" i="1"/>
  <c r="W55" i="6" s="1"/>
  <c r="W105" i="1"/>
  <c r="W56" i="6" s="1"/>
  <c r="W106" i="1"/>
  <c r="W57" i="6" s="1"/>
  <c r="W100" i="1"/>
  <c r="W51" i="6" s="1"/>
  <c r="F10" i="3"/>
  <c r="AC138" i="1"/>
  <c r="AJ138" i="1"/>
  <c r="AJ78" i="6" s="1"/>
  <c r="C49" i="1"/>
  <c r="C18" i="6" s="1"/>
  <c r="C56" i="1"/>
  <c r="C25" i="6" s="1"/>
  <c r="C57" i="1"/>
  <c r="C26" i="6" s="1"/>
  <c r="C58" i="1"/>
  <c r="C27" i="6" s="1"/>
  <c r="C55" i="1"/>
  <c r="C24" i="6" s="1"/>
  <c r="C50" i="1"/>
  <c r="C51" i="1"/>
  <c r="C20" i="6" s="1"/>
  <c r="C52" i="1"/>
  <c r="C53" i="1"/>
  <c r="C22" i="6" s="1"/>
  <c r="C44" i="1"/>
  <c r="C13" i="6" s="1"/>
  <c r="C45" i="1"/>
  <c r="C14" i="6" s="1"/>
  <c r="C46" i="1"/>
  <c r="C47" i="1"/>
  <c r="C16" i="6" s="1"/>
  <c r="C43" i="1"/>
  <c r="AO80" i="7"/>
  <c r="AO81" i="7"/>
  <c r="AO82" i="7"/>
  <c r="AO83" i="7"/>
  <c r="AO84" i="7"/>
  <c r="AO85" i="7"/>
  <c r="AO86" i="7"/>
  <c r="AO87" i="7"/>
  <c r="AO88" i="7"/>
  <c r="AO89" i="7"/>
  <c r="AO90" i="7"/>
  <c r="AO91" i="7"/>
  <c r="AO92" i="7"/>
  <c r="AO93" i="7"/>
  <c r="AO94" i="7"/>
  <c r="AO95" i="7"/>
  <c r="AO96" i="7"/>
  <c r="AO97" i="7"/>
  <c r="AO98" i="7"/>
  <c r="AO99" i="7"/>
  <c r="AO100" i="7"/>
  <c r="AO57" i="7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70" i="1"/>
  <c r="BX212" i="1"/>
  <c r="AM35" i="6"/>
  <c r="AM36" i="6"/>
  <c r="AM42" i="6"/>
  <c r="AM45" i="6"/>
  <c r="AM47" i="6"/>
  <c r="AM48" i="6"/>
  <c r="AM49" i="6"/>
  <c r="AM60" i="6"/>
  <c r="AM61" i="6"/>
  <c r="AM62" i="6"/>
  <c r="AM63" i="6"/>
  <c r="AM64" i="6"/>
  <c r="BX208" i="1"/>
  <c r="AM72" i="6"/>
  <c r="BX211" i="1"/>
  <c r="BX214" i="1"/>
  <c r="BX221" i="1"/>
  <c r="BX227" i="1"/>
  <c r="I70" i="6"/>
  <c r="K70" i="6"/>
  <c r="L70" i="6"/>
  <c r="M70" i="6"/>
  <c r="N70" i="6"/>
  <c r="P70" i="6"/>
  <c r="R70" i="6"/>
  <c r="S70" i="6"/>
  <c r="T70" i="6"/>
  <c r="U70" i="6"/>
  <c r="W70" i="6"/>
  <c r="X70" i="6"/>
  <c r="Y70" i="6"/>
  <c r="Z70" i="6"/>
  <c r="AA70" i="6"/>
  <c r="AB70" i="6"/>
  <c r="AD70" i="6"/>
  <c r="AF70" i="6"/>
  <c r="AG70" i="6"/>
  <c r="AH70" i="6"/>
  <c r="AI70" i="6"/>
  <c r="AK70" i="6"/>
  <c r="I71" i="6"/>
  <c r="K71" i="6"/>
  <c r="L71" i="6"/>
  <c r="M71" i="6"/>
  <c r="N71" i="6"/>
  <c r="P71" i="6"/>
  <c r="R71" i="6"/>
  <c r="S71" i="6"/>
  <c r="T71" i="6"/>
  <c r="U71" i="6"/>
  <c r="W71" i="6"/>
  <c r="X71" i="6"/>
  <c r="Y71" i="6"/>
  <c r="Z71" i="6"/>
  <c r="AA71" i="6"/>
  <c r="AB71" i="6"/>
  <c r="AD71" i="6"/>
  <c r="AF71" i="6"/>
  <c r="AG71" i="6"/>
  <c r="AH71" i="6"/>
  <c r="AI71" i="6"/>
  <c r="AK71" i="6"/>
  <c r="I72" i="6"/>
  <c r="K72" i="6"/>
  <c r="L72" i="6"/>
  <c r="M72" i="6"/>
  <c r="N72" i="6"/>
  <c r="P72" i="6"/>
  <c r="R72" i="6"/>
  <c r="S72" i="6"/>
  <c r="T72" i="6"/>
  <c r="U72" i="6"/>
  <c r="W72" i="6"/>
  <c r="X72" i="6"/>
  <c r="Y72" i="6"/>
  <c r="Z72" i="6"/>
  <c r="AA72" i="6"/>
  <c r="AB72" i="6"/>
  <c r="AD72" i="6"/>
  <c r="AF72" i="6"/>
  <c r="AG72" i="6"/>
  <c r="AH72" i="6"/>
  <c r="AI72" i="6"/>
  <c r="AK72" i="6"/>
  <c r="I73" i="6"/>
  <c r="K73" i="6"/>
  <c r="L73" i="6"/>
  <c r="M73" i="6"/>
  <c r="N73" i="6"/>
  <c r="P73" i="6"/>
  <c r="R73" i="6"/>
  <c r="S73" i="6"/>
  <c r="T73" i="6"/>
  <c r="U73" i="6"/>
  <c r="W73" i="6"/>
  <c r="X73" i="6"/>
  <c r="Y73" i="6"/>
  <c r="Z73" i="6"/>
  <c r="AA73" i="6"/>
  <c r="AB73" i="6"/>
  <c r="AD73" i="6"/>
  <c r="AF73" i="6"/>
  <c r="AG73" i="6"/>
  <c r="AH73" i="6"/>
  <c r="AI73" i="6"/>
  <c r="AK73" i="6"/>
  <c r="I74" i="6"/>
  <c r="K74" i="6"/>
  <c r="L74" i="6"/>
  <c r="M74" i="6"/>
  <c r="N74" i="6"/>
  <c r="P74" i="6"/>
  <c r="R74" i="6"/>
  <c r="S74" i="6"/>
  <c r="T74" i="6"/>
  <c r="U74" i="6"/>
  <c r="W74" i="6"/>
  <c r="X74" i="6"/>
  <c r="Y74" i="6"/>
  <c r="Z74" i="6"/>
  <c r="AA74" i="6"/>
  <c r="AB74" i="6"/>
  <c r="AD74" i="6"/>
  <c r="AF74" i="6"/>
  <c r="AG74" i="6"/>
  <c r="AH74" i="6"/>
  <c r="AI74" i="6"/>
  <c r="AK74" i="6"/>
  <c r="I75" i="6"/>
  <c r="K75" i="6"/>
  <c r="L75" i="6"/>
  <c r="M75" i="6"/>
  <c r="N75" i="6"/>
  <c r="P75" i="6"/>
  <c r="R75" i="6"/>
  <c r="S75" i="6"/>
  <c r="T75" i="6"/>
  <c r="U75" i="6"/>
  <c r="W75" i="6"/>
  <c r="X75" i="6"/>
  <c r="Y75" i="6"/>
  <c r="Z75" i="6"/>
  <c r="AA75" i="6"/>
  <c r="AB75" i="6"/>
  <c r="AD75" i="6"/>
  <c r="AF75" i="6"/>
  <c r="AG75" i="6"/>
  <c r="AH75" i="6"/>
  <c r="AI75" i="6"/>
  <c r="AK75" i="6"/>
  <c r="I76" i="6"/>
  <c r="K76" i="6"/>
  <c r="L76" i="6"/>
  <c r="M76" i="6"/>
  <c r="N76" i="6"/>
  <c r="P76" i="6"/>
  <c r="R76" i="6"/>
  <c r="S76" i="6"/>
  <c r="T76" i="6"/>
  <c r="U76" i="6"/>
  <c r="W76" i="6"/>
  <c r="X76" i="6"/>
  <c r="Y76" i="6"/>
  <c r="Z76" i="6"/>
  <c r="AA76" i="6"/>
  <c r="AB76" i="6"/>
  <c r="AD76" i="6"/>
  <c r="AF76" i="6"/>
  <c r="AG76" i="6"/>
  <c r="AH76" i="6"/>
  <c r="AI76" i="6"/>
  <c r="AK76" i="6"/>
  <c r="I77" i="6"/>
  <c r="K77" i="6"/>
  <c r="L77" i="6"/>
  <c r="M77" i="6"/>
  <c r="N77" i="6"/>
  <c r="P77" i="6"/>
  <c r="R77" i="6"/>
  <c r="S77" i="6"/>
  <c r="T77" i="6"/>
  <c r="U77" i="6"/>
  <c r="W77" i="6"/>
  <c r="X77" i="6"/>
  <c r="Y77" i="6"/>
  <c r="Z77" i="6"/>
  <c r="AA77" i="6"/>
  <c r="AB77" i="6"/>
  <c r="AD77" i="6"/>
  <c r="AF77" i="6"/>
  <c r="AG77" i="6"/>
  <c r="AH77" i="6"/>
  <c r="AI77" i="6"/>
  <c r="AK77" i="6"/>
  <c r="I78" i="6"/>
  <c r="K78" i="6"/>
  <c r="L78" i="6"/>
  <c r="M78" i="6"/>
  <c r="N78" i="6"/>
  <c r="P78" i="6"/>
  <c r="R78" i="6"/>
  <c r="S78" i="6"/>
  <c r="T78" i="6"/>
  <c r="U78" i="6"/>
  <c r="W78" i="6"/>
  <c r="X78" i="6"/>
  <c r="Y78" i="6"/>
  <c r="Z78" i="6"/>
  <c r="AA78" i="6"/>
  <c r="AB78" i="6"/>
  <c r="AD78" i="6"/>
  <c r="AF78" i="6"/>
  <c r="AG78" i="6"/>
  <c r="AH78" i="6"/>
  <c r="AI78" i="6"/>
  <c r="AK78" i="6"/>
  <c r="I79" i="6"/>
  <c r="K79" i="6"/>
  <c r="L79" i="6"/>
  <c r="M79" i="6"/>
  <c r="N79" i="6"/>
  <c r="P79" i="6"/>
  <c r="R79" i="6"/>
  <c r="S79" i="6"/>
  <c r="T79" i="6"/>
  <c r="U79" i="6"/>
  <c r="W79" i="6"/>
  <c r="X79" i="6"/>
  <c r="Y79" i="6"/>
  <c r="Z79" i="6"/>
  <c r="AA79" i="6"/>
  <c r="AB79" i="6"/>
  <c r="AD79" i="6"/>
  <c r="AF79" i="6"/>
  <c r="AG79" i="6"/>
  <c r="AH79" i="6"/>
  <c r="AI79" i="6"/>
  <c r="AK79" i="6"/>
  <c r="I80" i="6"/>
  <c r="K80" i="6"/>
  <c r="L80" i="6"/>
  <c r="M80" i="6"/>
  <c r="N80" i="6"/>
  <c r="P80" i="6"/>
  <c r="R80" i="6"/>
  <c r="S80" i="6"/>
  <c r="T80" i="6"/>
  <c r="U80" i="6"/>
  <c r="W80" i="6"/>
  <c r="X80" i="6"/>
  <c r="Y80" i="6"/>
  <c r="Z80" i="6"/>
  <c r="AA80" i="6"/>
  <c r="AB80" i="6"/>
  <c r="AD80" i="6"/>
  <c r="AF80" i="6"/>
  <c r="AG80" i="6"/>
  <c r="AH80" i="6"/>
  <c r="AI80" i="6"/>
  <c r="AK80" i="6"/>
  <c r="I81" i="6"/>
  <c r="K81" i="6"/>
  <c r="L81" i="6"/>
  <c r="M81" i="6"/>
  <c r="N81" i="6"/>
  <c r="P81" i="6"/>
  <c r="R81" i="6"/>
  <c r="S81" i="6"/>
  <c r="T81" i="6"/>
  <c r="U81" i="6"/>
  <c r="W81" i="6"/>
  <c r="X81" i="6"/>
  <c r="Y81" i="6"/>
  <c r="Z81" i="6"/>
  <c r="AA81" i="6"/>
  <c r="AB81" i="6"/>
  <c r="AD81" i="6"/>
  <c r="AF81" i="6"/>
  <c r="AG81" i="6"/>
  <c r="AH81" i="6"/>
  <c r="AI81" i="6"/>
  <c r="AK81" i="6"/>
  <c r="I82" i="6"/>
  <c r="K82" i="6"/>
  <c r="L82" i="6"/>
  <c r="M82" i="6"/>
  <c r="N82" i="6"/>
  <c r="P82" i="6"/>
  <c r="R82" i="6"/>
  <c r="S82" i="6"/>
  <c r="T82" i="6"/>
  <c r="U82" i="6"/>
  <c r="W82" i="6"/>
  <c r="X82" i="6"/>
  <c r="Y82" i="6"/>
  <c r="Z82" i="6"/>
  <c r="AA82" i="6"/>
  <c r="AB82" i="6"/>
  <c r="AD82" i="6"/>
  <c r="AF82" i="6"/>
  <c r="AG82" i="6"/>
  <c r="AH82" i="6"/>
  <c r="AI82" i="6"/>
  <c r="AK82" i="6"/>
  <c r="I83" i="6"/>
  <c r="K83" i="6"/>
  <c r="L83" i="6"/>
  <c r="M83" i="6"/>
  <c r="N83" i="6"/>
  <c r="P83" i="6"/>
  <c r="R83" i="6"/>
  <c r="S83" i="6"/>
  <c r="T83" i="6"/>
  <c r="U83" i="6"/>
  <c r="W83" i="6"/>
  <c r="X83" i="6"/>
  <c r="Y83" i="6"/>
  <c r="Z83" i="6"/>
  <c r="AA83" i="6"/>
  <c r="AB83" i="6"/>
  <c r="AD83" i="6"/>
  <c r="AF83" i="6"/>
  <c r="AG83" i="6"/>
  <c r="AH83" i="6"/>
  <c r="AI83" i="6"/>
  <c r="AK83" i="6"/>
  <c r="I84" i="6"/>
  <c r="K84" i="6"/>
  <c r="L84" i="6"/>
  <c r="M84" i="6"/>
  <c r="N84" i="6"/>
  <c r="P84" i="6"/>
  <c r="R84" i="6"/>
  <c r="S84" i="6"/>
  <c r="T84" i="6"/>
  <c r="U84" i="6"/>
  <c r="W84" i="6"/>
  <c r="X84" i="6"/>
  <c r="Y84" i="6"/>
  <c r="Z84" i="6"/>
  <c r="AA84" i="6"/>
  <c r="AB84" i="6"/>
  <c r="AD84" i="6"/>
  <c r="AF84" i="6"/>
  <c r="AG84" i="6"/>
  <c r="AH84" i="6"/>
  <c r="AI84" i="6"/>
  <c r="AK84" i="6"/>
  <c r="I85" i="6"/>
  <c r="K85" i="6"/>
  <c r="L85" i="6"/>
  <c r="M85" i="6"/>
  <c r="N85" i="6"/>
  <c r="P85" i="6"/>
  <c r="R85" i="6"/>
  <c r="S85" i="6"/>
  <c r="T85" i="6"/>
  <c r="U85" i="6"/>
  <c r="W85" i="6"/>
  <c r="X85" i="6"/>
  <c r="Y85" i="6"/>
  <c r="Z85" i="6"/>
  <c r="AA85" i="6"/>
  <c r="AB85" i="6"/>
  <c r="AD85" i="6"/>
  <c r="AF85" i="6"/>
  <c r="AG85" i="6"/>
  <c r="AH85" i="6"/>
  <c r="AI85" i="6"/>
  <c r="AK85" i="6"/>
  <c r="I86" i="6"/>
  <c r="K86" i="6"/>
  <c r="L86" i="6"/>
  <c r="M86" i="6"/>
  <c r="N86" i="6"/>
  <c r="P86" i="6"/>
  <c r="R86" i="6"/>
  <c r="S86" i="6"/>
  <c r="T86" i="6"/>
  <c r="U86" i="6"/>
  <c r="W86" i="6"/>
  <c r="X86" i="6"/>
  <c r="Y86" i="6"/>
  <c r="Z86" i="6"/>
  <c r="AA86" i="6"/>
  <c r="AB86" i="6"/>
  <c r="AD86" i="6"/>
  <c r="AF86" i="6"/>
  <c r="AG86" i="6"/>
  <c r="AH86" i="6"/>
  <c r="AI86" i="6"/>
  <c r="AK86" i="6"/>
  <c r="I87" i="6"/>
  <c r="K87" i="6"/>
  <c r="L87" i="6"/>
  <c r="M87" i="6"/>
  <c r="N87" i="6"/>
  <c r="P87" i="6"/>
  <c r="R87" i="6"/>
  <c r="S87" i="6"/>
  <c r="T87" i="6"/>
  <c r="U87" i="6"/>
  <c r="W87" i="6"/>
  <c r="X87" i="6"/>
  <c r="Y87" i="6"/>
  <c r="Z87" i="6"/>
  <c r="AA87" i="6"/>
  <c r="AB87" i="6"/>
  <c r="AD87" i="6"/>
  <c r="AF87" i="6"/>
  <c r="AG87" i="6"/>
  <c r="AH87" i="6"/>
  <c r="AI87" i="6"/>
  <c r="AK87" i="6"/>
  <c r="I88" i="6"/>
  <c r="K88" i="6"/>
  <c r="L88" i="6"/>
  <c r="M88" i="6"/>
  <c r="N88" i="6"/>
  <c r="P88" i="6"/>
  <c r="R88" i="6"/>
  <c r="S88" i="6"/>
  <c r="T88" i="6"/>
  <c r="U88" i="6"/>
  <c r="W88" i="6"/>
  <c r="X88" i="6"/>
  <c r="Y88" i="6"/>
  <c r="Z88" i="6"/>
  <c r="AA88" i="6"/>
  <c r="AB88" i="6"/>
  <c r="AD88" i="6"/>
  <c r="AF88" i="6"/>
  <c r="AG88" i="6"/>
  <c r="AH88" i="6"/>
  <c r="AI88" i="6"/>
  <c r="AK88" i="6"/>
  <c r="I89" i="6"/>
  <c r="K89" i="6"/>
  <c r="L89" i="6"/>
  <c r="M89" i="6"/>
  <c r="N89" i="6"/>
  <c r="P89" i="6"/>
  <c r="R89" i="6"/>
  <c r="S89" i="6"/>
  <c r="T89" i="6"/>
  <c r="U89" i="6"/>
  <c r="W89" i="6"/>
  <c r="X89" i="6"/>
  <c r="Y89" i="6"/>
  <c r="Z89" i="6"/>
  <c r="AA89" i="6"/>
  <c r="AB89" i="6"/>
  <c r="AD89" i="6"/>
  <c r="AF89" i="6"/>
  <c r="AG89" i="6"/>
  <c r="AH89" i="6"/>
  <c r="AI89" i="6"/>
  <c r="AK89" i="6"/>
  <c r="I90" i="6"/>
  <c r="K90" i="6"/>
  <c r="L90" i="6"/>
  <c r="M90" i="6"/>
  <c r="N90" i="6"/>
  <c r="P90" i="6"/>
  <c r="R90" i="6"/>
  <c r="S90" i="6"/>
  <c r="T90" i="6"/>
  <c r="U90" i="6"/>
  <c r="W90" i="6"/>
  <c r="X90" i="6"/>
  <c r="Y90" i="6"/>
  <c r="Z90" i="6"/>
  <c r="AA90" i="6"/>
  <c r="AB90" i="6"/>
  <c r="AD90" i="6"/>
  <c r="AF90" i="6"/>
  <c r="AG90" i="6"/>
  <c r="AH90" i="6"/>
  <c r="AI90" i="6"/>
  <c r="AK90" i="6"/>
  <c r="I91" i="6"/>
  <c r="K91" i="6"/>
  <c r="L91" i="6"/>
  <c r="M91" i="6"/>
  <c r="N91" i="6"/>
  <c r="P91" i="6"/>
  <c r="R91" i="6"/>
  <c r="S91" i="6"/>
  <c r="T91" i="6"/>
  <c r="U91" i="6"/>
  <c r="W91" i="6"/>
  <c r="X91" i="6"/>
  <c r="Y91" i="6"/>
  <c r="Z91" i="6"/>
  <c r="AA91" i="6"/>
  <c r="AB91" i="6"/>
  <c r="AD91" i="6"/>
  <c r="AF91" i="6"/>
  <c r="AG91" i="6"/>
  <c r="AH91" i="6"/>
  <c r="AI91" i="6"/>
  <c r="AK91" i="6"/>
  <c r="I92" i="6"/>
  <c r="K92" i="6"/>
  <c r="L92" i="6"/>
  <c r="M92" i="6"/>
  <c r="N92" i="6"/>
  <c r="P92" i="6"/>
  <c r="R92" i="6"/>
  <c r="S92" i="6"/>
  <c r="T92" i="6"/>
  <c r="U92" i="6"/>
  <c r="W92" i="6"/>
  <c r="X92" i="6"/>
  <c r="Y92" i="6"/>
  <c r="Z92" i="6"/>
  <c r="AA92" i="6"/>
  <c r="AB92" i="6"/>
  <c r="AD92" i="6"/>
  <c r="AF92" i="6"/>
  <c r="AG92" i="6"/>
  <c r="AH92" i="6"/>
  <c r="AI92" i="6"/>
  <c r="AK92" i="6"/>
  <c r="I93" i="6"/>
  <c r="K93" i="6"/>
  <c r="L93" i="6"/>
  <c r="M93" i="6"/>
  <c r="N93" i="6"/>
  <c r="P93" i="6"/>
  <c r="R93" i="6"/>
  <c r="S93" i="6"/>
  <c r="T93" i="6"/>
  <c r="U93" i="6"/>
  <c r="W93" i="6"/>
  <c r="X93" i="6"/>
  <c r="Y93" i="6"/>
  <c r="Z93" i="6"/>
  <c r="AA93" i="6"/>
  <c r="AB93" i="6"/>
  <c r="AD93" i="6"/>
  <c r="AF93" i="6"/>
  <c r="AG93" i="6"/>
  <c r="AH93" i="6"/>
  <c r="AI93" i="6"/>
  <c r="AK93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B40" i="8"/>
  <c r="G40" i="8" s="1"/>
  <c r="B41" i="8"/>
  <c r="B42" i="8"/>
  <c r="F42" i="8" s="1"/>
  <c r="B43" i="8"/>
  <c r="F43" i="8" s="1"/>
  <c r="B44" i="8"/>
  <c r="C44" i="8" s="1"/>
  <c r="B45" i="8"/>
  <c r="D45" i="8" s="1"/>
  <c r="B46" i="8"/>
  <c r="G46" i="8" s="1"/>
  <c r="B47" i="8"/>
  <c r="C47" i="8" s="1"/>
  <c r="B48" i="8"/>
  <c r="C48" i="8" s="1"/>
  <c r="B49" i="8"/>
  <c r="G49" i="8" s="1"/>
  <c r="B50" i="8"/>
  <c r="G50" i="8" s="1"/>
  <c r="B51" i="8"/>
  <c r="E51" i="8" s="1"/>
  <c r="B52" i="8"/>
  <c r="G52" i="8" s="1"/>
  <c r="B53" i="8"/>
  <c r="G53" i="8" s="1"/>
  <c r="B54" i="8"/>
  <c r="F54" i="8" s="1"/>
  <c r="B55" i="8"/>
  <c r="F55" i="8" s="1"/>
  <c r="B39" i="8"/>
  <c r="D39" i="8" s="1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39" i="8"/>
  <c r="C109" i="6"/>
  <c r="BX226" i="1"/>
  <c r="AM73" i="6"/>
  <c r="AM70" i="6"/>
  <c r="B119" i="6"/>
  <c r="B120" i="6" s="1"/>
  <c r="A11" i="8"/>
  <c r="F11" i="8" s="1"/>
  <c r="A12" i="8"/>
  <c r="F12" i="8" s="1"/>
  <c r="A13" i="8"/>
  <c r="F13" i="8" s="1"/>
  <c r="A14" i="8"/>
  <c r="G14" i="8" s="1"/>
  <c r="A15" i="8"/>
  <c r="F15" i="8" s="1"/>
  <c r="A16" i="8"/>
  <c r="F16" i="8" s="1"/>
  <c r="A1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20" i="8"/>
  <c r="C36" i="8"/>
  <c r="D36" i="8"/>
  <c r="E36" i="8"/>
  <c r="F36" i="8"/>
  <c r="G36" i="8"/>
  <c r="C21" i="8"/>
  <c r="D21" i="8"/>
  <c r="E21" i="8"/>
  <c r="F21" i="8"/>
  <c r="G21" i="8"/>
  <c r="C22" i="8"/>
  <c r="D22" i="8"/>
  <c r="E22" i="8"/>
  <c r="F22" i="8"/>
  <c r="G22" i="8"/>
  <c r="C23" i="8"/>
  <c r="D23" i="8"/>
  <c r="E23" i="8"/>
  <c r="F23" i="8"/>
  <c r="G23" i="8"/>
  <c r="C24" i="8"/>
  <c r="D24" i="8"/>
  <c r="E24" i="8"/>
  <c r="F24" i="8"/>
  <c r="G24" i="8"/>
  <c r="C25" i="8"/>
  <c r="D25" i="8"/>
  <c r="E25" i="8"/>
  <c r="F25" i="8"/>
  <c r="G25" i="8"/>
  <c r="C26" i="8"/>
  <c r="D26" i="8"/>
  <c r="E26" i="8"/>
  <c r="F26" i="8"/>
  <c r="G26" i="8"/>
  <c r="C27" i="8"/>
  <c r="D27" i="8"/>
  <c r="E27" i="8"/>
  <c r="F27" i="8"/>
  <c r="G27" i="8"/>
  <c r="C28" i="8"/>
  <c r="D28" i="8"/>
  <c r="E28" i="8"/>
  <c r="F28" i="8"/>
  <c r="G28" i="8"/>
  <c r="C29" i="8"/>
  <c r="D29" i="8"/>
  <c r="E29" i="8"/>
  <c r="F29" i="8"/>
  <c r="G29" i="8"/>
  <c r="C30" i="8"/>
  <c r="D30" i="8"/>
  <c r="E30" i="8"/>
  <c r="F30" i="8"/>
  <c r="G30" i="8"/>
  <c r="C31" i="8"/>
  <c r="D31" i="8"/>
  <c r="E31" i="8"/>
  <c r="F31" i="8"/>
  <c r="G31" i="8"/>
  <c r="C32" i="8"/>
  <c r="D32" i="8"/>
  <c r="E32" i="8"/>
  <c r="F32" i="8"/>
  <c r="G32" i="8"/>
  <c r="C33" i="8"/>
  <c r="D33" i="8"/>
  <c r="E33" i="8"/>
  <c r="F33" i="8"/>
  <c r="G33" i="8"/>
  <c r="C34" i="8"/>
  <c r="D34" i="8"/>
  <c r="E34" i="8"/>
  <c r="F34" i="8"/>
  <c r="G34" i="8"/>
  <c r="C35" i="8"/>
  <c r="D35" i="8"/>
  <c r="E35" i="8"/>
  <c r="F35" i="8"/>
  <c r="G35" i="8"/>
  <c r="G20" i="8"/>
  <c r="F20" i="8"/>
  <c r="E20" i="8"/>
  <c r="D20" i="8"/>
  <c r="C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20" i="8"/>
  <c r="E11" i="8"/>
  <c r="C11" i="8"/>
  <c r="G15" i="8"/>
  <c r="E15" i="8"/>
  <c r="C15" i="8"/>
  <c r="G11" i="8"/>
  <c r="D15" i="8"/>
  <c r="D11" i="8"/>
  <c r="E13" i="8"/>
  <c r="G13" i="8"/>
  <c r="C12" i="8"/>
  <c r="C13" i="8"/>
  <c r="E12" i="8"/>
  <c r="G16" i="8"/>
  <c r="G12" i="8"/>
  <c r="D13" i="8"/>
  <c r="D16" i="8"/>
  <c r="D12" i="8"/>
  <c r="E26" i="7"/>
  <c r="E27" i="7"/>
  <c r="E28" i="7"/>
  <c r="E29" i="7"/>
  <c r="E31" i="7"/>
  <c r="E32" i="7"/>
  <c r="E33" i="7"/>
  <c r="E34" i="7"/>
  <c r="E35" i="7"/>
  <c r="E37" i="7"/>
  <c r="E38" i="7"/>
  <c r="E39" i="7"/>
  <c r="E40" i="7"/>
  <c r="E41" i="7"/>
  <c r="E25" i="7"/>
  <c r="A5" i="8"/>
  <c r="A6" i="8"/>
  <c r="A4" i="8"/>
  <c r="AO74" i="7"/>
  <c r="I110" i="7"/>
  <c r="AL100" i="7"/>
  <c r="AE100" i="7"/>
  <c r="X100" i="7"/>
  <c r="Q100" i="7"/>
  <c r="J100" i="7"/>
  <c r="AO79" i="7"/>
  <c r="AL79" i="7"/>
  <c r="AE79" i="7"/>
  <c r="AE101" i="7" s="1"/>
  <c r="X79" i="7"/>
  <c r="Q79" i="7"/>
  <c r="J79" i="7"/>
  <c r="AO78" i="7"/>
  <c r="AL78" i="7"/>
  <c r="AE78" i="7"/>
  <c r="X78" i="7"/>
  <c r="X101" i="7" s="1"/>
  <c r="Q78" i="7"/>
  <c r="Q101" i="7" s="1"/>
  <c r="J78" i="7"/>
  <c r="AO77" i="7"/>
  <c r="AL77" i="7"/>
  <c r="AE77" i="7"/>
  <c r="X77" i="7"/>
  <c r="Q77" i="7"/>
  <c r="J77" i="7"/>
  <c r="J101" i="7" s="1"/>
  <c r="AO76" i="7"/>
  <c r="AL76" i="7"/>
  <c r="AE76" i="7"/>
  <c r="X76" i="7"/>
  <c r="Q76" i="7"/>
  <c r="J76" i="7"/>
  <c r="AM75" i="7"/>
  <c r="AF75" i="7"/>
  <c r="Y75" i="7"/>
  <c r="Y101" i="7" s="1"/>
  <c r="R75" i="7"/>
  <c r="K75" i="7"/>
  <c r="X73" i="7"/>
  <c r="Q73" i="7"/>
  <c r="AO72" i="7"/>
  <c r="AO71" i="7"/>
  <c r="AM70" i="7"/>
  <c r="AF70" i="7"/>
  <c r="AO70" i="7" s="1"/>
  <c r="Y70" i="7"/>
  <c r="R70" i="7"/>
  <c r="K70" i="7"/>
  <c r="AO69" i="7"/>
  <c r="AO68" i="7"/>
  <c r="AO67" i="7"/>
  <c r="AO66" i="7"/>
  <c r="AO65" i="7"/>
  <c r="AM64" i="7"/>
  <c r="AF64" i="7"/>
  <c r="Y64" i="7"/>
  <c r="R64" i="7"/>
  <c r="K64" i="7"/>
  <c r="AO63" i="7"/>
  <c r="AO62" i="7"/>
  <c r="AO61" i="7"/>
  <c r="AO60" i="7"/>
  <c r="AO59" i="7"/>
  <c r="AO58" i="7"/>
  <c r="AO56" i="7"/>
  <c r="AO55" i="7"/>
  <c r="AM54" i="7"/>
  <c r="AF54" i="7"/>
  <c r="Y54" i="7"/>
  <c r="AO54" i="7" s="1"/>
  <c r="R54" i="7"/>
  <c r="K54" i="7"/>
  <c r="AO46" i="7"/>
  <c r="AO53" i="7"/>
  <c r="AO51" i="7"/>
  <c r="AM50" i="7"/>
  <c r="AF50" i="7"/>
  <c r="AF101" i="7" s="1"/>
  <c r="Y50" i="7"/>
  <c r="R50" i="7"/>
  <c r="AJ41" i="7"/>
  <c r="AC41" i="7"/>
  <c r="V41" i="7"/>
  <c r="O41" i="7"/>
  <c r="I41" i="7"/>
  <c r="P41" i="7" s="1"/>
  <c r="W41" i="7" s="1"/>
  <c r="AD41" i="7" s="1"/>
  <c r="AK41" i="7" s="1"/>
  <c r="H41" i="7"/>
  <c r="C41" i="7"/>
  <c r="AJ40" i="7"/>
  <c r="AC40" i="7"/>
  <c r="V40" i="7"/>
  <c r="O40" i="7"/>
  <c r="I40" i="7"/>
  <c r="P40" i="7" s="1"/>
  <c r="W40" i="7" s="1"/>
  <c r="AD40" i="7" s="1"/>
  <c r="AK40" i="7" s="1"/>
  <c r="H40" i="7"/>
  <c r="J40" i="7" s="1"/>
  <c r="K40" i="7" s="1"/>
  <c r="C40" i="7"/>
  <c r="AJ39" i="7"/>
  <c r="AC39" i="7"/>
  <c r="V39" i="7"/>
  <c r="O39" i="7"/>
  <c r="I39" i="7"/>
  <c r="P39" i="7" s="1"/>
  <c r="W39" i="7" s="1"/>
  <c r="AD39" i="7" s="1"/>
  <c r="AK39" i="7" s="1"/>
  <c r="H39" i="7"/>
  <c r="C39" i="7"/>
  <c r="AJ38" i="7"/>
  <c r="AC38" i="7"/>
  <c r="V38" i="7"/>
  <c r="O38" i="7"/>
  <c r="I38" i="7"/>
  <c r="P38" i="7" s="1"/>
  <c r="W38" i="7" s="1"/>
  <c r="AD38" i="7" s="1"/>
  <c r="AK38" i="7" s="1"/>
  <c r="H38" i="7"/>
  <c r="C38" i="7"/>
  <c r="AJ37" i="7"/>
  <c r="AC37" i="7"/>
  <c r="V37" i="7"/>
  <c r="O37" i="7"/>
  <c r="I37" i="7"/>
  <c r="P37" i="7" s="1"/>
  <c r="W37" i="7" s="1"/>
  <c r="AD37" i="7" s="1"/>
  <c r="AK37" i="7" s="1"/>
  <c r="H37" i="7"/>
  <c r="C37" i="7"/>
  <c r="AJ35" i="7"/>
  <c r="AC35" i="7"/>
  <c r="V35" i="7"/>
  <c r="O35" i="7"/>
  <c r="I35" i="7"/>
  <c r="P35" i="7" s="1"/>
  <c r="W35" i="7" s="1"/>
  <c r="AD35" i="7" s="1"/>
  <c r="AK35" i="7" s="1"/>
  <c r="H35" i="7"/>
  <c r="C35" i="7"/>
  <c r="AJ34" i="7"/>
  <c r="AC34" i="7"/>
  <c r="V34" i="7"/>
  <c r="O34" i="7"/>
  <c r="I34" i="7"/>
  <c r="H34" i="7"/>
  <c r="C34" i="7"/>
  <c r="AJ33" i="7"/>
  <c r="AC33" i="7"/>
  <c r="V33" i="7"/>
  <c r="O33" i="7"/>
  <c r="I33" i="7"/>
  <c r="P33" i="7" s="1"/>
  <c r="W33" i="7" s="1"/>
  <c r="AD33" i="7" s="1"/>
  <c r="AK33" i="7" s="1"/>
  <c r="H33" i="7"/>
  <c r="C33" i="7"/>
  <c r="AJ32" i="7"/>
  <c r="AC32" i="7"/>
  <c r="V32" i="7"/>
  <c r="O32" i="7"/>
  <c r="I32" i="7"/>
  <c r="P32" i="7" s="1"/>
  <c r="W32" i="7" s="1"/>
  <c r="AD32" i="7" s="1"/>
  <c r="AK32" i="7" s="1"/>
  <c r="H32" i="7"/>
  <c r="C32" i="7"/>
  <c r="AJ31" i="7"/>
  <c r="AC31" i="7"/>
  <c r="V31" i="7"/>
  <c r="O31" i="7"/>
  <c r="I31" i="7"/>
  <c r="P31" i="7" s="1"/>
  <c r="W31" i="7" s="1"/>
  <c r="AD31" i="7" s="1"/>
  <c r="AK31" i="7" s="1"/>
  <c r="H31" i="7"/>
  <c r="C31" i="7"/>
  <c r="AJ29" i="7"/>
  <c r="AC29" i="7"/>
  <c r="V29" i="7"/>
  <c r="O29" i="7"/>
  <c r="I29" i="7"/>
  <c r="P29" i="7" s="1"/>
  <c r="H29" i="7"/>
  <c r="C29" i="7"/>
  <c r="AJ28" i="7"/>
  <c r="AC28" i="7"/>
  <c r="V28" i="7"/>
  <c r="O28" i="7"/>
  <c r="I28" i="7"/>
  <c r="H28" i="7"/>
  <c r="C28" i="7"/>
  <c r="AJ27" i="7"/>
  <c r="AC27" i="7"/>
  <c r="V27" i="7"/>
  <c r="O27" i="7"/>
  <c r="I27" i="7"/>
  <c r="P27" i="7" s="1"/>
  <c r="H27" i="7"/>
  <c r="C27" i="7"/>
  <c r="AJ26" i="7"/>
  <c r="AC26" i="7"/>
  <c r="V26" i="7"/>
  <c r="O26" i="7"/>
  <c r="I26" i="7"/>
  <c r="P26" i="7" s="1"/>
  <c r="W26" i="7" s="1"/>
  <c r="AD26" i="7" s="1"/>
  <c r="AK26" i="7" s="1"/>
  <c r="H26" i="7"/>
  <c r="C26" i="7"/>
  <c r="AJ25" i="7"/>
  <c r="AC25" i="7"/>
  <c r="V25" i="7"/>
  <c r="O25" i="7"/>
  <c r="I25" i="7"/>
  <c r="H25" i="7"/>
  <c r="C25" i="7"/>
  <c r="N22" i="7"/>
  <c r="O22" i="7"/>
  <c r="J22" i="7"/>
  <c r="K22" i="7"/>
  <c r="N21" i="7"/>
  <c r="O21" i="7" s="1"/>
  <c r="J21" i="7"/>
  <c r="K21" i="7"/>
  <c r="N20" i="7"/>
  <c r="O20" i="7" s="1"/>
  <c r="J20" i="7"/>
  <c r="K20" i="7"/>
  <c r="N19" i="7"/>
  <c r="O19" i="7" s="1"/>
  <c r="J19" i="7"/>
  <c r="K19" i="7"/>
  <c r="N18" i="7"/>
  <c r="O18" i="7" s="1"/>
  <c r="J18" i="7"/>
  <c r="K18" i="7"/>
  <c r="N16" i="7"/>
  <c r="O16" i="7" s="1"/>
  <c r="J16" i="7"/>
  <c r="K16" i="7"/>
  <c r="N15" i="7"/>
  <c r="O15" i="7"/>
  <c r="J15" i="7"/>
  <c r="K15" i="7"/>
  <c r="N14" i="7"/>
  <c r="O14" i="7" s="1"/>
  <c r="J14" i="7"/>
  <c r="K14" i="7"/>
  <c r="N13" i="7"/>
  <c r="O13" i="7"/>
  <c r="Q13" i="7" s="1"/>
  <c r="R13" i="7" s="1"/>
  <c r="J13" i="7"/>
  <c r="K13" i="7"/>
  <c r="N12" i="7"/>
  <c r="O12" i="7"/>
  <c r="J12" i="7"/>
  <c r="K12" i="7" s="1"/>
  <c r="N10" i="7"/>
  <c r="O10" i="7"/>
  <c r="J10" i="7"/>
  <c r="K10" i="7"/>
  <c r="N9" i="7"/>
  <c r="O9" i="7"/>
  <c r="U9" i="7" s="1"/>
  <c r="V9" i="7" s="1"/>
  <c r="J9" i="7"/>
  <c r="K9" i="7" s="1"/>
  <c r="N8" i="7"/>
  <c r="O8" i="7"/>
  <c r="J8" i="7"/>
  <c r="K8" i="7" s="1"/>
  <c r="N7" i="7"/>
  <c r="O7" i="7" s="1"/>
  <c r="J7" i="7"/>
  <c r="K7" i="7" s="1"/>
  <c r="N6" i="7"/>
  <c r="O6" i="7"/>
  <c r="U6" i="7"/>
  <c r="J6" i="7"/>
  <c r="K6" i="7"/>
  <c r="U13" i="7"/>
  <c r="V13" i="7" s="1"/>
  <c r="AO64" i="7"/>
  <c r="U7" i="7"/>
  <c r="U10" i="7"/>
  <c r="V10" i="7" s="1"/>
  <c r="Q10" i="7"/>
  <c r="R10" i="7" s="1"/>
  <c r="U19" i="7"/>
  <c r="Q9" i="7"/>
  <c r="R9" i="7" s="1"/>
  <c r="Y73" i="7"/>
  <c r="AO73" i="7" s="1"/>
  <c r="AM73" i="7"/>
  <c r="R73" i="7"/>
  <c r="AF73" i="7"/>
  <c r="B69" i="6"/>
  <c r="C69" i="6"/>
  <c r="B90" i="6"/>
  <c r="B91" i="6"/>
  <c r="B92" i="6"/>
  <c r="B93" i="6"/>
  <c r="C42" i="6"/>
  <c r="C44" i="6"/>
  <c r="C45" i="6"/>
  <c r="C46" i="6"/>
  <c r="C47" i="6"/>
  <c r="C48" i="6"/>
  <c r="C39" i="6"/>
  <c r="C40" i="6"/>
  <c r="C35" i="6"/>
  <c r="C37" i="6"/>
  <c r="C32" i="6"/>
  <c r="C30" i="6"/>
  <c r="C17" i="6"/>
  <c r="C23" i="6"/>
  <c r="C11" i="6"/>
  <c r="C3" i="6"/>
  <c r="C5" i="6"/>
  <c r="K2" i="6"/>
  <c r="L2" i="6"/>
  <c r="M2" i="6"/>
  <c r="K3" i="6"/>
  <c r="L3" i="6"/>
  <c r="M3" i="6"/>
  <c r="K4" i="6"/>
  <c r="L4" i="6"/>
  <c r="M4" i="6"/>
  <c r="K5" i="6"/>
  <c r="L5" i="6"/>
  <c r="M5" i="6"/>
  <c r="K10" i="6"/>
  <c r="L10" i="6"/>
  <c r="M10" i="6"/>
  <c r="K12" i="6"/>
  <c r="L12" i="6"/>
  <c r="K13" i="6"/>
  <c r="L13" i="6"/>
  <c r="K14" i="6"/>
  <c r="L14" i="6"/>
  <c r="K15" i="6"/>
  <c r="L15" i="6"/>
  <c r="K16" i="6"/>
  <c r="L16" i="6"/>
  <c r="K18" i="6"/>
  <c r="L18" i="6"/>
  <c r="K19" i="6"/>
  <c r="L19" i="6"/>
  <c r="K20" i="6"/>
  <c r="L20" i="6"/>
  <c r="K21" i="6"/>
  <c r="L21" i="6"/>
  <c r="K22" i="6"/>
  <c r="L22" i="6"/>
  <c r="K24" i="6"/>
  <c r="L24" i="6"/>
  <c r="K25" i="6"/>
  <c r="L25" i="6"/>
  <c r="K26" i="6"/>
  <c r="L26" i="6"/>
  <c r="K27" i="6"/>
  <c r="L27" i="6"/>
  <c r="K28" i="6"/>
  <c r="L28" i="6"/>
  <c r="K29" i="6"/>
  <c r="L29" i="6"/>
  <c r="M29" i="6"/>
  <c r="K31" i="6"/>
  <c r="L31" i="6"/>
  <c r="M31" i="6"/>
  <c r="K34" i="6"/>
  <c r="L34" i="6"/>
  <c r="M34" i="6"/>
  <c r="K35" i="6"/>
  <c r="L35" i="6"/>
  <c r="M35" i="6"/>
  <c r="K37" i="6"/>
  <c r="L37" i="6"/>
  <c r="M37" i="6"/>
  <c r="K38" i="6"/>
  <c r="L38" i="6"/>
  <c r="M38" i="6"/>
  <c r="K39" i="6"/>
  <c r="L39" i="6"/>
  <c r="M39" i="6"/>
  <c r="K40" i="6"/>
  <c r="L40" i="6"/>
  <c r="M40" i="6"/>
  <c r="K41" i="6"/>
  <c r="L41" i="6"/>
  <c r="M41" i="6"/>
  <c r="K42" i="6"/>
  <c r="L42" i="6"/>
  <c r="M42" i="6"/>
  <c r="K44" i="6"/>
  <c r="L44" i="6"/>
  <c r="M44" i="6"/>
  <c r="K45" i="6"/>
  <c r="L45" i="6"/>
  <c r="M45" i="6"/>
  <c r="K46" i="6"/>
  <c r="L46" i="6"/>
  <c r="M46" i="6"/>
  <c r="K47" i="6"/>
  <c r="L47" i="6"/>
  <c r="M47" i="6"/>
  <c r="K48" i="6"/>
  <c r="L48" i="6"/>
  <c r="M48" i="6"/>
  <c r="K58" i="6"/>
  <c r="L58" i="6"/>
  <c r="M58" i="6"/>
  <c r="K59" i="6"/>
  <c r="L59" i="6"/>
  <c r="M59" i="6"/>
  <c r="K60" i="6"/>
  <c r="L60" i="6"/>
  <c r="M60" i="6"/>
  <c r="K61" i="6"/>
  <c r="L61" i="6"/>
  <c r="M61" i="6"/>
  <c r="K63" i="6"/>
  <c r="L63" i="6"/>
  <c r="M63" i="6"/>
  <c r="K64" i="6"/>
  <c r="L64" i="6"/>
  <c r="M64" i="6"/>
  <c r="K33" i="6"/>
  <c r="L33" i="6"/>
  <c r="M33" i="6"/>
  <c r="K66" i="6"/>
  <c r="L66" i="6"/>
  <c r="M66" i="6"/>
  <c r="N1" i="6"/>
  <c r="O1" i="6"/>
  <c r="P1" i="6"/>
  <c r="Q1" i="6"/>
  <c r="R1" i="6"/>
  <c r="S1" i="6"/>
  <c r="T1" i="6"/>
  <c r="U1" i="6"/>
  <c r="V1" i="6"/>
  <c r="W1" i="6"/>
  <c r="X1" i="6"/>
  <c r="Y1" i="6"/>
  <c r="Z1" i="6"/>
  <c r="AA1" i="6"/>
  <c r="AB1" i="6"/>
  <c r="AC1" i="6"/>
  <c r="AD1" i="6"/>
  <c r="AE1" i="6"/>
  <c r="AF1" i="6"/>
  <c r="AG1" i="6"/>
  <c r="AH1" i="6"/>
  <c r="AI1" i="6"/>
  <c r="AJ1" i="6"/>
  <c r="AK1" i="6"/>
  <c r="AL1" i="6"/>
  <c r="N2" i="6"/>
  <c r="O2" i="6"/>
  <c r="P2" i="6"/>
  <c r="Q2" i="6"/>
  <c r="R2" i="6"/>
  <c r="S2" i="6"/>
  <c r="T2" i="6"/>
  <c r="U2" i="6"/>
  <c r="V2" i="6"/>
  <c r="W2" i="6"/>
  <c r="X2" i="6"/>
  <c r="Y2" i="6"/>
  <c r="Z2" i="6"/>
  <c r="AA2" i="6"/>
  <c r="AB2" i="6"/>
  <c r="AC2" i="6"/>
  <c r="AD2" i="6"/>
  <c r="AE2" i="6"/>
  <c r="AF2" i="6"/>
  <c r="AG2" i="6"/>
  <c r="AH2" i="6"/>
  <c r="AI2" i="6"/>
  <c r="AJ2" i="6"/>
  <c r="AK2" i="6"/>
  <c r="AL2" i="6"/>
  <c r="N3" i="6"/>
  <c r="O3" i="6"/>
  <c r="P3" i="6"/>
  <c r="Q3" i="6"/>
  <c r="R3" i="6"/>
  <c r="S3" i="6"/>
  <c r="T3" i="6"/>
  <c r="U3" i="6"/>
  <c r="V3" i="6"/>
  <c r="W3" i="6"/>
  <c r="X3" i="6"/>
  <c r="Y3" i="6"/>
  <c r="Z3" i="6"/>
  <c r="AA3" i="6"/>
  <c r="AB3" i="6"/>
  <c r="AC3" i="6"/>
  <c r="AD3" i="6"/>
  <c r="AE3" i="6"/>
  <c r="AF3" i="6"/>
  <c r="AG3" i="6"/>
  <c r="AH3" i="6"/>
  <c r="AI3" i="6"/>
  <c r="AJ3" i="6"/>
  <c r="N4" i="6"/>
  <c r="O4" i="6"/>
  <c r="P4" i="6"/>
  <c r="Q4" i="6"/>
  <c r="R4" i="6"/>
  <c r="S4" i="6"/>
  <c r="T4" i="6"/>
  <c r="U4" i="6"/>
  <c r="V4" i="6"/>
  <c r="W4" i="6"/>
  <c r="X4" i="6"/>
  <c r="Y4" i="6"/>
  <c r="Z4" i="6"/>
  <c r="AA4" i="6"/>
  <c r="AB4" i="6"/>
  <c r="AC4" i="6"/>
  <c r="AD4" i="6"/>
  <c r="AE4" i="6"/>
  <c r="AF4" i="6"/>
  <c r="AG4" i="6"/>
  <c r="AH4" i="6"/>
  <c r="AI4" i="6"/>
  <c r="AJ4" i="6"/>
  <c r="AK4" i="6"/>
  <c r="AL4" i="6"/>
  <c r="N5" i="6"/>
  <c r="O5" i="6"/>
  <c r="P5" i="6"/>
  <c r="Q5" i="6"/>
  <c r="R5" i="6"/>
  <c r="S5" i="6"/>
  <c r="T5" i="6"/>
  <c r="U5" i="6"/>
  <c r="V5" i="6"/>
  <c r="W5" i="6"/>
  <c r="X5" i="6"/>
  <c r="Y5" i="6"/>
  <c r="Z5" i="6"/>
  <c r="AA5" i="6"/>
  <c r="AB5" i="6"/>
  <c r="AC5" i="6"/>
  <c r="AD5" i="6"/>
  <c r="AE5" i="6"/>
  <c r="AF5" i="6"/>
  <c r="AG5" i="6"/>
  <c r="AH5" i="6"/>
  <c r="AI5" i="6"/>
  <c r="AJ5" i="6"/>
  <c r="AK5" i="6"/>
  <c r="AL5" i="6"/>
  <c r="N10" i="6"/>
  <c r="O10" i="6"/>
  <c r="R10" i="6"/>
  <c r="S10" i="6"/>
  <c r="T10" i="6"/>
  <c r="U10" i="6"/>
  <c r="V10" i="6"/>
  <c r="X10" i="6"/>
  <c r="Y10" i="6"/>
  <c r="Z10" i="6"/>
  <c r="AA10" i="6"/>
  <c r="AB10" i="6"/>
  <c r="AF10" i="6"/>
  <c r="AG10" i="6"/>
  <c r="AH10" i="6"/>
  <c r="AI10" i="6"/>
  <c r="AJ10" i="6"/>
  <c r="R12" i="6"/>
  <c r="S12" i="6"/>
  <c r="X12" i="6"/>
  <c r="Y12" i="6"/>
  <c r="Z12" i="6"/>
  <c r="AF12" i="6"/>
  <c r="AG12" i="6"/>
  <c r="R13" i="6"/>
  <c r="S13" i="6"/>
  <c r="X13" i="6"/>
  <c r="Y13" i="6"/>
  <c r="Z13" i="6"/>
  <c r="AF13" i="6"/>
  <c r="AG13" i="6"/>
  <c r="R14" i="6"/>
  <c r="S14" i="6"/>
  <c r="X14" i="6"/>
  <c r="Y14" i="6"/>
  <c r="Z14" i="6"/>
  <c r="AF14" i="6"/>
  <c r="AG14" i="6"/>
  <c r="R15" i="6"/>
  <c r="S15" i="6"/>
  <c r="X15" i="6"/>
  <c r="Y15" i="6"/>
  <c r="Z15" i="6"/>
  <c r="AF15" i="6"/>
  <c r="AG15" i="6"/>
  <c r="R16" i="6"/>
  <c r="S16" i="6"/>
  <c r="X16" i="6"/>
  <c r="Y16" i="6"/>
  <c r="Z16" i="6"/>
  <c r="AF16" i="6"/>
  <c r="AG16" i="6"/>
  <c r="R18" i="6"/>
  <c r="S18" i="6"/>
  <c r="X18" i="6"/>
  <c r="Y18" i="6"/>
  <c r="Z18" i="6"/>
  <c r="AF18" i="6"/>
  <c r="AG18" i="6"/>
  <c r="R19" i="6"/>
  <c r="S19" i="6"/>
  <c r="X19" i="6"/>
  <c r="Y19" i="6"/>
  <c r="Z19" i="6"/>
  <c r="AF19" i="6"/>
  <c r="AG19" i="6"/>
  <c r="R20" i="6"/>
  <c r="S20" i="6"/>
  <c r="X20" i="6"/>
  <c r="Y20" i="6"/>
  <c r="Z20" i="6"/>
  <c r="AF20" i="6"/>
  <c r="AG20" i="6"/>
  <c r="R21" i="6"/>
  <c r="S21" i="6"/>
  <c r="X21" i="6"/>
  <c r="Y21" i="6"/>
  <c r="Z21" i="6"/>
  <c r="AF21" i="6"/>
  <c r="AG21" i="6"/>
  <c r="R22" i="6"/>
  <c r="S22" i="6"/>
  <c r="X22" i="6"/>
  <c r="Y22" i="6"/>
  <c r="Z22" i="6"/>
  <c r="AF22" i="6"/>
  <c r="AG22" i="6"/>
  <c r="R24" i="6"/>
  <c r="S24" i="6"/>
  <c r="X24" i="6"/>
  <c r="Y24" i="6"/>
  <c r="Z24" i="6"/>
  <c r="AF24" i="6"/>
  <c r="AG24" i="6"/>
  <c r="R25" i="6"/>
  <c r="S25" i="6"/>
  <c r="X25" i="6"/>
  <c r="Y25" i="6"/>
  <c r="Z25" i="6"/>
  <c r="AF25" i="6"/>
  <c r="AG25" i="6"/>
  <c r="R26" i="6"/>
  <c r="S26" i="6"/>
  <c r="X26" i="6"/>
  <c r="Y26" i="6"/>
  <c r="Z26" i="6"/>
  <c r="AF26" i="6"/>
  <c r="AG26" i="6"/>
  <c r="R27" i="6"/>
  <c r="S27" i="6"/>
  <c r="X27" i="6"/>
  <c r="Y27" i="6"/>
  <c r="Z27" i="6"/>
  <c r="AF27" i="6"/>
  <c r="AG27" i="6"/>
  <c r="R28" i="6"/>
  <c r="S28" i="6"/>
  <c r="X28" i="6"/>
  <c r="Y28" i="6"/>
  <c r="Z28" i="6"/>
  <c r="AF28" i="6"/>
  <c r="AG28" i="6"/>
  <c r="N29" i="6"/>
  <c r="O29" i="6"/>
  <c r="R29" i="6"/>
  <c r="S29" i="6"/>
  <c r="T29" i="6"/>
  <c r="U29" i="6"/>
  <c r="V29" i="6"/>
  <c r="X29" i="6"/>
  <c r="Y29" i="6"/>
  <c r="Z29" i="6"/>
  <c r="AA29" i="6"/>
  <c r="AB29" i="6"/>
  <c r="AF29" i="6"/>
  <c r="AG29" i="6"/>
  <c r="AH29" i="6"/>
  <c r="AI29" i="6"/>
  <c r="AJ29" i="6"/>
  <c r="N31" i="6"/>
  <c r="O31" i="6"/>
  <c r="R31" i="6"/>
  <c r="S31" i="6"/>
  <c r="T31" i="6"/>
  <c r="U31" i="6"/>
  <c r="V31" i="6"/>
  <c r="X31" i="6"/>
  <c r="Y31" i="6"/>
  <c r="Z31" i="6"/>
  <c r="AA31" i="6"/>
  <c r="AB31" i="6"/>
  <c r="AF31" i="6"/>
  <c r="AG31" i="6"/>
  <c r="AH31" i="6"/>
  <c r="AI31" i="6"/>
  <c r="AJ31" i="6"/>
  <c r="N34" i="6"/>
  <c r="O34" i="6"/>
  <c r="R34" i="6"/>
  <c r="S34" i="6"/>
  <c r="T34" i="6"/>
  <c r="U34" i="6"/>
  <c r="V34" i="6"/>
  <c r="X34" i="6"/>
  <c r="Y34" i="6"/>
  <c r="Z34" i="6"/>
  <c r="AA34" i="6"/>
  <c r="AB34" i="6"/>
  <c r="AF34" i="6"/>
  <c r="AG34" i="6"/>
  <c r="AH34" i="6"/>
  <c r="AI34" i="6"/>
  <c r="AJ34" i="6"/>
  <c r="N35" i="6"/>
  <c r="O35" i="6"/>
  <c r="P35" i="6"/>
  <c r="R35" i="6"/>
  <c r="S35" i="6"/>
  <c r="T35" i="6"/>
  <c r="U35" i="6"/>
  <c r="V35" i="6"/>
  <c r="W35" i="6"/>
  <c r="X35" i="6"/>
  <c r="Y35" i="6"/>
  <c r="Z35" i="6"/>
  <c r="AA35" i="6"/>
  <c r="AB35" i="6"/>
  <c r="AD35" i="6"/>
  <c r="AF35" i="6"/>
  <c r="AG35" i="6"/>
  <c r="AH35" i="6"/>
  <c r="AI35" i="6"/>
  <c r="AJ35" i="6"/>
  <c r="AK35" i="6"/>
  <c r="N37" i="6"/>
  <c r="O37" i="6"/>
  <c r="P37" i="6"/>
  <c r="R37" i="6"/>
  <c r="S37" i="6"/>
  <c r="T37" i="6"/>
  <c r="U37" i="6"/>
  <c r="V37" i="6"/>
  <c r="W37" i="6"/>
  <c r="X37" i="6"/>
  <c r="Y37" i="6"/>
  <c r="Z37" i="6"/>
  <c r="AA37" i="6"/>
  <c r="AB37" i="6"/>
  <c r="AD37" i="6"/>
  <c r="AF37" i="6"/>
  <c r="AG37" i="6"/>
  <c r="AH37" i="6"/>
  <c r="AI37" i="6"/>
  <c r="AJ37" i="6"/>
  <c r="AK37" i="6"/>
  <c r="N38" i="6"/>
  <c r="O38" i="6"/>
  <c r="R38" i="6"/>
  <c r="S38" i="6"/>
  <c r="T38" i="6"/>
  <c r="U38" i="6"/>
  <c r="V38" i="6"/>
  <c r="X38" i="6"/>
  <c r="Y38" i="6"/>
  <c r="Z38" i="6"/>
  <c r="AA38" i="6"/>
  <c r="AB38" i="6"/>
  <c r="AF38" i="6"/>
  <c r="AG38" i="6"/>
  <c r="AH38" i="6"/>
  <c r="AI38" i="6"/>
  <c r="AJ38" i="6"/>
  <c r="N39" i="6"/>
  <c r="O39" i="6"/>
  <c r="P39" i="6"/>
  <c r="R39" i="6"/>
  <c r="S39" i="6"/>
  <c r="T39" i="6"/>
  <c r="U39" i="6"/>
  <c r="V39" i="6"/>
  <c r="W39" i="6"/>
  <c r="X39" i="6"/>
  <c r="Y39" i="6"/>
  <c r="Z39" i="6"/>
  <c r="AA39" i="6"/>
  <c r="AB39" i="6"/>
  <c r="AD39" i="6"/>
  <c r="AF39" i="6"/>
  <c r="AG39" i="6"/>
  <c r="AH39" i="6"/>
  <c r="AI39" i="6"/>
  <c r="AJ39" i="6"/>
  <c r="AK39" i="6"/>
  <c r="N40" i="6"/>
  <c r="O40" i="6"/>
  <c r="P40" i="6"/>
  <c r="R40" i="6"/>
  <c r="S40" i="6"/>
  <c r="T40" i="6"/>
  <c r="U40" i="6"/>
  <c r="V40" i="6"/>
  <c r="W40" i="6"/>
  <c r="X40" i="6"/>
  <c r="Y40" i="6"/>
  <c r="Z40" i="6"/>
  <c r="AA40" i="6"/>
  <c r="AB40" i="6"/>
  <c r="AD40" i="6"/>
  <c r="AF40" i="6"/>
  <c r="AG40" i="6"/>
  <c r="AH40" i="6"/>
  <c r="AI40" i="6"/>
  <c r="AJ40" i="6"/>
  <c r="AK40" i="6"/>
  <c r="N41" i="6"/>
  <c r="O41" i="6"/>
  <c r="R41" i="6"/>
  <c r="S41" i="6"/>
  <c r="T41" i="6"/>
  <c r="U41" i="6"/>
  <c r="V41" i="6"/>
  <c r="X41" i="6"/>
  <c r="Y41" i="6"/>
  <c r="Z41" i="6"/>
  <c r="AA41" i="6"/>
  <c r="AB41" i="6"/>
  <c r="AF41" i="6"/>
  <c r="AG41" i="6"/>
  <c r="AH41" i="6"/>
  <c r="AI41" i="6"/>
  <c r="AJ41" i="6"/>
  <c r="N42" i="6"/>
  <c r="O42" i="6"/>
  <c r="P42" i="6"/>
  <c r="R42" i="6"/>
  <c r="S42" i="6"/>
  <c r="T42" i="6"/>
  <c r="U42" i="6"/>
  <c r="V42" i="6"/>
  <c r="W42" i="6"/>
  <c r="X42" i="6"/>
  <c r="Y42" i="6"/>
  <c r="Z42" i="6"/>
  <c r="AA42" i="6"/>
  <c r="AB42" i="6"/>
  <c r="AD42" i="6"/>
  <c r="AF42" i="6"/>
  <c r="AG42" i="6"/>
  <c r="AH42" i="6"/>
  <c r="AI42" i="6"/>
  <c r="AJ42" i="6"/>
  <c r="AK42" i="6"/>
  <c r="N44" i="6"/>
  <c r="O44" i="6"/>
  <c r="P44" i="6"/>
  <c r="R44" i="6"/>
  <c r="S44" i="6"/>
  <c r="T44" i="6"/>
  <c r="U44" i="6"/>
  <c r="V44" i="6"/>
  <c r="W44" i="6"/>
  <c r="X44" i="6"/>
  <c r="Y44" i="6"/>
  <c r="Z44" i="6"/>
  <c r="AA44" i="6"/>
  <c r="AB44" i="6"/>
  <c r="AD44" i="6"/>
  <c r="AF44" i="6"/>
  <c r="AG44" i="6"/>
  <c r="AH44" i="6"/>
  <c r="AI44" i="6"/>
  <c r="AJ44" i="6"/>
  <c r="AK44" i="6"/>
  <c r="N45" i="6"/>
  <c r="O45" i="6"/>
  <c r="P45" i="6"/>
  <c r="R45" i="6"/>
  <c r="S45" i="6"/>
  <c r="T45" i="6"/>
  <c r="U45" i="6"/>
  <c r="V45" i="6"/>
  <c r="W45" i="6"/>
  <c r="X45" i="6"/>
  <c r="Y45" i="6"/>
  <c r="Z45" i="6"/>
  <c r="AA45" i="6"/>
  <c r="AB45" i="6"/>
  <c r="AD45" i="6"/>
  <c r="AF45" i="6"/>
  <c r="AG45" i="6"/>
  <c r="AH45" i="6"/>
  <c r="AI45" i="6"/>
  <c r="AJ45" i="6"/>
  <c r="AK45" i="6"/>
  <c r="N46" i="6"/>
  <c r="O46" i="6"/>
  <c r="P46" i="6"/>
  <c r="R46" i="6"/>
  <c r="S46" i="6"/>
  <c r="T46" i="6"/>
  <c r="U46" i="6"/>
  <c r="V46" i="6"/>
  <c r="W46" i="6"/>
  <c r="X46" i="6"/>
  <c r="Y46" i="6"/>
  <c r="Z46" i="6"/>
  <c r="AA46" i="6"/>
  <c r="AB46" i="6"/>
  <c r="AD46" i="6"/>
  <c r="AF46" i="6"/>
  <c r="AG46" i="6"/>
  <c r="AH46" i="6"/>
  <c r="AI46" i="6"/>
  <c r="AJ46" i="6"/>
  <c r="AK46" i="6"/>
  <c r="N47" i="6"/>
  <c r="O47" i="6"/>
  <c r="P47" i="6"/>
  <c r="R47" i="6"/>
  <c r="S47" i="6"/>
  <c r="T47" i="6"/>
  <c r="U47" i="6"/>
  <c r="V47" i="6"/>
  <c r="W47" i="6"/>
  <c r="X47" i="6"/>
  <c r="Y47" i="6"/>
  <c r="Z47" i="6"/>
  <c r="AA47" i="6"/>
  <c r="AB47" i="6"/>
  <c r="AD47" i="6"/>
  <c r="AF47" i="6"/>
  <c r="AG47" i="6"/>
  <c r="AH47" i="6"/>
  <c r="AI47" i="6"/>
  <c r="AJ47" i="6"/>
  <c r="AK47" i="6"/>
  <c r="N48" i="6"/>
  <c r="O48" i="6"/>
  <c r="P48" i="6"/>
  <c r="R48" i="6"/>
  <c r="S48" i="6"/>
  <c r="T48" i="6"/>
  <c r="U48" i="6"/>
  <c r="V48" i="6"/>
  <c r="W48" i="6"/>
  <c r="X48" i="6"/>
  <c r="Y48" i="6"/>
  <c r="Z48" i="6"/>
  <c r="AA48" i="6"/>
  <c r="AB48" i="6"/>
  <c r="AD48" i="6"/>
  <c r="AF48" i="6"/>
  <c r="AG48" i="6"/>
  <c r="AH48" i="6"/>
  <c r="AI48" i="6"/>
  <c r="AJ48" i="6"/>
  <c r="AK48" i="6"/>
  <c r="N58" i="6"/>
  <c r="O58" i="6"/>
  <c r="R58" i="6"/>
  <c r="S58" i="6"/>
  <c r="T58" i="6"/>
  <c r="U58" i="6"/>
  <c r="V58" i="6"/>
  <c r="X58" i="6"/>
  <c r="Y58" i="6"/>
  <c r="Z58" i="6"/>
  <c r="AA58" i="6"/>
  <c r="AB58" i="6"/>
  <c r="AF58" i="6"/>
  <c r="AG58" i="6"/>
  <c r="AH58" i="6"/>
  <c r="AI58" i="6"/>
  <c r="AJ58" i="6"/>
  <c r="N59" i="6"/>
  <c r="O59" i="6"/>
  <c r="P59" i="6"/>
  <c r="R59" i="6"/>
  <c r="S59" i="6"/>
  <c r="T59" i="6"/>
  <c r="U59" i="6"/>
  <c r="V59" i="6"/>
  <c r="W59" i="6"/>
  <c r="X59" i="6"/>
  <c r="Y59" i="6"/>
  <c r="Z59" i="6"/>
  <c r="AA59" i="6"/>
  <c r="AB59" i="6"/>
  <c r="AD59" i="6"/>
  <c r="AF59" i="6"/>
  <c r="AG59" i="6"/>
  <c r="AH59" i="6"/>
  <c r="AI59" i="6"/>
  <c r="AJ59" i="6"/>
  <c r="AK59" i="6"/>
  <c r="N60" i="6"/>
  <c r="O60" i="6"/>
  <c r="R60" i="6"/>
  <c r="S60" i="6"/>
  <c r="T60" i="6"/>
  <c r="U60" i="6"/>
  <c r="V60" i="6"/>
  <c r="X60" i="6"/>
  <c r="Y60" i="6"/>
  <c r="Z60" i="6"/>
  <c r="AA60" i="6"/>
  <c r="AB60" i="6"/>
  <c r="AF60" i="6"/>
  <c r="AG60" i="6"/>
  <c r="AH60" i="6"/>
  <c r="AI60" i="6"/>
  <c r="AJ60" i="6"/>
  <c r="N61" i="6"/>
  <c r="O61" i="6"/>
  <c r="R61" i="6"/>
  <c r="S61" i="6"/>
  <c r="T61" i="6"/>
  <c r="U61" i="6"/>
  <c r="V61" i="6"/>
  <c r="X61" i="6"/>
  <c r="Y61" i="6"/>
  <c r="Z61" i="6"/>
  <c r="AA61" i="6"/>
  <c r="AB61" i="6"/>
  <c r="AF61" i="6"/>
  <c r="AG61" i="6"/>
  <c r="AH61" i="6"/>
  <c r="AI61" i="6"/>
  <c r="AJ61" i="6"/>
  <c r="N63" i="6"/>
  <c r="O63" i="6"/>
  <c r="R63" i="6"/>
  <c r="S63" i="6"/>
  <c r="T63" i="6"/>
  <c r="U63" i="6"/>
  <c r="V63" i="6"/>
  <c r="X63" i="6"/>
  <c r="Y63" i="6"/>
  <c r="Z63" i="6"/>
  <c r="AA63" i="6"/>
  <c r="AB63" i="6"/>
  <c r="AF63" i="6"/>
  <c r="AG63" i="6"/>
  <c r="AH63" i="6"/>
  <c r="AI63" i="6"/>
  <c r="AJ63" i="6"/>
  <c r="N64" i="6"/>
  <c r="O64" i="6"/>
  <c r="R64" i="6"/>
  <c r="S64" i="6"/>
  <c r="T64" i="6"/>
  <c r="U64" i="6"/>
  <c r="V64" i="6"/>
  <c r="X64" i="6"/>
  <c r="Y64" i="6"/>
  <c r="Z64" i="6"/>
  <c r="AA64" i="6"/>
  <c r="AB64" i="6"/>
  <c r="AF64" i="6"/>
  <c r="AG64" i="6"/>
  <c r="AH64" i="6"/>
  <c r="AI64" i="6"/>
  <c r="AJ64" i="6"/>
  <c r="N33" i="6"/>
  <c r="O33" i="6"/>
  <c r="R33" i="6"/>
  <c r="S33" i="6"/>
  <c r="T33" i="6"/>
  <c r="U33" i="6"/>
  <c r="V33" i="6"/>
  <c r="X33" i="6"/>
  <c r="Y33" i="6"/>
  <c r="Z33" i="6"/>
  <c r="AA33" i="6"/>
  <c r="AB33" i="6"/>
  <c r="AF33" i="6"/>
  <c r="AG33" i="6"/>
  <c r="AH33" i="6"/>
  <c r="AI33" i="6"/>
  <c r="AJ33" i="6"/>
  <c r="N66" i="6"/>
  <c r="O66" i="6"/>
  <c r="P66" i="6"/>
  <c r="R66" i="6"/>
  <c r="S66" i="6"/>
  <c r="T66" i="6"/>
  <c r="U66" i="6"/>
  <c r="V66" i="6"/>
  <c r="W66" i="6"/>
  <c r="X66" i="6"/>
  <c r="Y66" i="6"/>
  <c r="Z66" i="6"/>
  <c r="AA66" i="6"/>
  <c r="AB66" i="6"/>
  <c r="AD66" i="6"/>
  <c r="AF66" i="6"/>
  <c r="AG66" i="6"/>
  <c r="AH66" i="6"/>
  <c r="AI66" i="6"/>
  <c r="AJ66" i="6"/>
  <c r="AK66" i="6"/>
  <c r="N67" i="6"/>
  <c r="R67" i="6"/>
  <c r="S67" i="6"/>
  <c r="T67" i="6"/>
  <c r="U67" i="6"/>
  <c r="X67" i="6"/>
  <c r="Y67" i="6"/>
  <c r="Z67" i="6"/>
  <c r="AA67" i="6"/>
  <c r="AB67" i="6"/>
  <c r="AF67" i="6"/>
  <c r="AG67" i="6"/>
  <c r="AH67" i="6"/>
  <c r="AI67" i="6"/>
  <c r="AJ67" i="6"/>
  <c r="AM1" i="6"/>
  <c r="AM2" i="6"/>
  <c r="AM4" i="6"/>
  <c r="AM5" i="6"/>
  <c r="K68" i="6"/>
  <c r="L68" i="6"/>
  <c r="M68" i="6"/>
  <c r="N68" i="6"/>
  <c r="O68" i="6"/>
  <c r="R68" i="6"/>
  <c r="S68" i="6"/>
  <c r="T68" i="6"/>
  <c r="U68" i="6"/>
  <c r="V68" i="6"/>
  <c r="X68" i="6"/>
  <c r="Y68" i="6"/>
  <c r="Z68" i="6"/>
  <c r="AA68" i="6"/>
  <c r="AB68" i="6"/>
  <c r="AF68" i="6"/>
  <c r="AG68" i="6"/>
  <c r="AH68" i="6"/>
  <c r="AI68" i="6"/>
  <c r="AJ68" i="6"/>
  <c r="K69" i="6"/>
  <c r="L69" i="6"/>
  <c r="M69" i="6"/>
  <c r="N69" i="6"/>
  <c r="P69" i="6"/>
  <c r="R69" i="6"/>
  <c r="S69" i="6"/>
  <c r="T69" i="6"/>
  <c r="U69" i="6"/>
  <c r="W69" i="6"/>
  <c r="X69" i="6"/>
  <c r="Y69" i="6"/>
  <c r="Z69" i="6"/>
  <c r="AA69" i="6"/>
  <c r="AB69" i="6"/>
  <c r="AD69" i="6"/>
  <c r="AF69" i="6"/>
  <c r="AG69" i="6"/>
  <c r="AH69" i="6"/>
  <c r="AI69" i="6"/>
  <c r="AK69" i="6"/>
  <c r="K94" i="6"/>
  <c r="L94" i="6"/>
  <c r="M94" i="6"/>
  <c r="N94" i="6"/>
  <c r="R94" i="6"/>
  <c r="S94" i="6"/>
  <c r="T94" i="6"/>
  <c r="U94" i="6"/>
  <c r="X94" i="6"/>
  <c r="Y94" i="6"/>
  <c r="Z94" i="6"/>
  <c r="AA94" i="6"/>
  <c r="AB94" i="6"/>
  <c r="AF94" i="6"/>
  <c r="AG94" i="6"/>
  <c r="AH94" i="6"/>
  <c r="AI94" i="6"/>
  <c r="K96" i="6"/>
  <c r="L96" i="6"/>
  <c r="M96" i="6"/>
  <c r="N96" i="6"/>
  <c r="O96" i="6"/>
  <c r="R96" i="6"/>
  <c r="S96" i="6"/>
  <c r="T96" i="6"/>
  <c r="U96" i="6"/>
  <c r="V96" i="6"/>
  <c r="X96" i="6"/>
  <c r="Y96" i="6"/>
  <c r="Z96" i="6"/>
  <c r="AA96" i="6"/>
  <c r="AB96" i="6"/>
  <c r="AF96" i="6"/>
  <c r="AG96" i="6"/>
  <c r="AH96" i="6"/>
  <c r="AI96" i="6"/>
  <c r="AJ96" i="6"/>
  <c r="K98" i="6"/>
  <c r="L98" i="6"/>
  <c r="M98" i="6"/>
  <c r="N98" i="6"/>
  <c r="O98" i="6"/>
  <c r="P98" i="6"/>
  <c r="R98" i="6"/>
  <c r="S98" i="6"/>
  <c r="T98" i="6"/>
  <c r="U98" i="6"/>
  <c r="V98" i="6"/>
  <c r="W98" i="6"/>
  <c r="X98" i="6"/>
  <c r="Y98" i="6"/>
  <c r="Z98" i="6"/>
  <c r="AA98" i="6"/>
  <c r="AB98" i="6"/>
  <c r="AD98" i="6"/>
  <c r="AF98" i="6"/>
  <c r="AG98" i="6"/>
  <c r="AH98" i="6"/>
  <c r="AI98" i="6"/>
  <c r="AJ98" i="6"/>
  <c r="AK98" i="6"/>
  <c r="AM98" i="6"/>
  <c r="K99" i="6"/>
  <c r="L99" i="6"/>
  <c r="M99" i="6"/>
  <c r="N99" i="6"/>
  <c r="O99" i="6"/>
  <c r="P99" i="6"/>
  <c r="R99" i="6"/>
  <c r="S99" i="6"/>
  <c r="T99" i="6"/>
  <c r="U99" i="6"/>
  <c r="V99" i="6"/>
  <c r="W99" i="6"/>
  <c r="X99" i="6"/>
  <c r="Y99" i="6"/>
  <c r="Z99" i="6"/>
  <c r="AA99" i="6"/>
  <c r="AB99" i="6"/>
  <c r="AD99" i="6"/>
  <c r="AF99" i="6"/>
  <c r="AG99" i="6"/>
  <c r="AH99" i="6"/>
  <c r="AI99" i="6"/>
  <c r="AJ99" i="6"/>
  <c r="AK99" i="6"/>
  <c r="AM99" i="6"/>
  <c r="K100" i="6"/>
  <c r="L100" i="6"/>
  <c r="M100" i="6"/>
  <c r="N100" i="6"/>
  <c r="O100" i="6"/>
  <c r="R100" i="6"/>
  <c r="S100" i="6"/>
  <c r="T100" i="6"/>
  <c r="U100" i="6"/>
  <c r="V100" i="6"/>
  <c r="X100" i="6"/>
  <c r="Y100" i="6"/>
  <c r="Z100" i="6"/>
  <c r="AA100" i="6"/>
  <c r="AB100" i="6"/>
  <c r="AF100" i="6"/>
  <c r="AG100" i="6"/>
  <c r="AH100" i="6"/>
  <c r="AI100" i="6"/>
  <c r="AJ100" i="6"/>
  <c r="K101" i="6"/>
  <c r="L101" i="6"/>
  <c r="M101" i="6"/>
  <c r="N101" i="6"/>
  <c r="O101" i="6"/>
  <c r="R101" i="6"/>
  <c r="S101" i="6"/>
  <c r="T101" i="6"/>
  <c r="U101" i="6"/>
  <c r="V101" i="6"/>
  <c r="X101" i="6"/>
  <c r="Y101" i="6"/>
  <c r="Z101" i="6"/>
  <c r="AA101" i="6"/>
  <c r="AB101" i="6"/>
  <c r="AF101" i="6"/>
  <c r="AG101" i="6"/>
  <c r="AH101" i="6"/>
  <c r="AI101" i="6"/>
  <c r="AJ101" i="6"/>
  <c r="K102" i="6"/>
  <c r="L102" i="6"/>
  <c r="M102" i="6"/>
  <c r="N102" i="6"/>
  <c r="O102" i="6"/>
  <c r="P102" i="6"/>
  <c r="R102" i="6"/>
  <c r="S102" i="6"/>
  <c r="T102" i="6"/>
  <c r="U102" i="6"/>
  <c r="V102" i="6"/>
  <c r="W102" i="6"/>
  <c r="X102" i="6"/>
  <c r="Y102" i="6"/>
  <c r="Z102" i="6"/>
  <c r="AA102" i="6"/>
  <c r="AB102" i="6"/>
  <c r="AD102" i="6"/>
  <c r="AF102" i="6"/>
  <c r="AG102" i="6"/>
  <c r="AH102" i="6"/>
  <c r="AI102" i="6"/>
  <c r="AJ102" i="6"/>
  <c r="AK102" i="6"/>
  <c r="AM102" i="6"/>
  <c r="K103" i="6"/>
  <c r="L103" i="6"/>
  <c r="M103" i="6"/>
  <c r="N103" i="6"/>
  <c r="O103" i="6"/>
  <c r="R103" i="6"/>
  <c r="S103" i="6"/>
  <c r="T103" i="6"/>
  <c r="U103" i="6"/>
  <c r="V103" i="6"/>
  <c r="X103" i="6"/>
  <c r="Y103" i="6"/>
  <c r="Z103" i="6"/>
  <c r="AA103" i="6"/>
  <c r="AB103" i="6"/>
  <c r="AF103" i="6"/>
  <c r="AG103" i="6"/>
  <c r="AH103" i="6"/>
  <c r="AI103" i="6"/>
  <c r="AJ103" i="6"/>
  <c r="K104" i="6"/>
  <c r="L104" i="6"/>
  <c r="M104" i="6"/>
  <c r="N104" i="6"/>
  <c r="O104" i="6"/>
  <c r="R104" i="6"/>
  <c r="S104" i="6"/>
  <c r="T104" i="6"/>
  <c r="U104" i="6"/>
  <c r="V104" i="6"/>
  <c r="X104" i="6"/>
  <c r="Y104" i="6"/>
  <c r="Z104" i="6"/>
  <c r="AA104" i="6"/>
  <c r="AB104" i="6"/>
  <c r="AF104" i="6"/>
  <c r="AG104" i="6"/>
  <c r="AH104" i="6"/>
  <c r="AI104" i="6"/>
  <c r="AJ104" i="6"/>
  <c r="K105" i="6"/>
  <c r="L105" i="6"/>
  <c r="M105" i="6"/>
  <c r="N105" i="6"/>
  <c r="O105" i="6"/>
  <c r="P105" i="6"/>
  <c r="R105" i="6"/>
  <c r="S105" i="6"/>
  <c r="T105" i="6"/>
  <c r="U105" i="6"/>
  <c r="V105" i="6"/>
  <c r="W105" i="6"/>
  <c r="X105" i="6"/>
  <c r="Y105" i="6"/>
  <c r="Z105" i="6"/>
  <c r="AA105" i="6"/>
  <c r="AB105" i="6"/>
  <c r="AD105" i="6"/>
  <c r="AF105" i="6"/>
  <c r="AG105" i="6"/>
  <c r="AH105" i="6"/>
  <c r="AI105" i="6"/>
  <c r="AJ105" i="6"/>
  <c r="AK105" i="6"/>
  <c r="AM105" i="6"/>
  <c r="K106" i="6"/>
  <c r="L106" i="6"/>
  <c r="M106" i="6"/>
  <c r="N106" i="6"/>
  <c r="R106" i="6"/>
  <c r="S106" i="6"/>
  <c r="T106" i="6"/>
  <c r="U106" i="6"/>
  <c r="X106" i="6"/>
  <c r="Y106" i="6"/>
  <c r="Z106" i="6"/>
  <c r="AA106" i="6"/>
  <c r="AB106" i="6"/>
  <c r="AF106" i="6"/>
  <c r="AG106" i="6"/>
  <c r="AH106" i="6"/>
  <c r="AI106" i="6"/>
  <c r="K107" i="6"/>
  <c r="L107" i="6"/>
  <c r="M107" i="6"/>
  <c r="N107" i="6"/>
  <c r="R107" i="6"/>
  <c r="S107" i="6"/>
  <c r="T107" i="6"/>
  <c r="U107" i="6"/>
  <c r="X107" i="6"/>
  <c r="Y107" i="6"/>
  <c r="Z107" i="6"/>
  <c r="AA107" i="6"/>
  <c r="AB107" i="6"/>
  <c r="AF107" i="6"/>
  <c r="AG107" i="6"/>
  <c r="AH107" i="6"/>
  <c r="AI107" i="6"/>
  <c r="K108" i="6"/>
  <c r="L108" i="6"/>
  <c r="M108" i="6"/>
  <c r="N108" i="6"/>
  <c r="O108" i="6"/>
  <c r="P108" i="6"/>
  <c r="R108" i="6"/>
  <c r="S108" i="6"/>
  <c r="T108" i="6"/>
  <c r="U108" i="6"/>
  <c r="V108" i="6"/>
  <c r="W108" i="6"/>
  <c r="X108" i="6"/>
  <c r="Y108" i="6"/>
  <c r="Z108" i="6"/>
  <c r="AA108" i="6"/>
  <c r="AB108" i="6"/>
  <c r="AD108" i="6"/>
  <c r="AF108" i="6"/>
  <c r="AG108" i="6"/>
  <c r="AH108" i="6"/>
  <c r="AI108" i="6"/>
  <c r="AJ108" i="6"/>
  <c r="AK108" i="6"/>
  <c r="AM108" i="6"/>
  <c r="K109" i="6"/>
  <c r="L109" i="6"/>
  <c r="M109" i="6"/>
  <c r="N109" i="6"/>
  <c r="R109" i="6"/>
  <c r="S109" i="6"/>
  <c r="T109" i="6"/>
  <c r="U109" i="6"/>
  <c r="X109" i="6"/>
  <c r="Y109" i="6"/>
  <c r="Z109" i="6"/>
  <c r="AA109" i="6"/>
  <c r="AB109" i="6"/>
  <c r="AF109" i="6"/>
  <c r="AG109" i="6"/>
  <c r="AH109" i="6"/>
  <c r="AI109" i="6"/>
  <c r="K111" i="6"/>
  <c r="L111" i="6"/>
  <c r="M111" i="6"/>
  <c r="N111" i="6"/>
  <c r="O111" i="6"/>
  <c r="R111" i="6"/>
  <c r="S111" i="6"/>
  <c r="T111" i="6"/>
  <c r="U111" i="6"/>
  <c r="V111" i="6"/>
  <c r="X111" i="6"/>
  <c r="Y111" i="6"/>
  <c r="Z111" i="6"/>
  <c r="AA111" i="6"/>
  <c r="AB111" i="6"/>
  <c r="AF111" i="6"/>
  <c r="AG111" i="6"/>
  <c r="AH111" i="6"/>
  <c r="AI111" i="6"/>
  <c r="AJ111" i="6"/>
  <c r="K112" i="6"/>
  <c r="L112" i="6"/>
  <c r="M112" i="6"/>
  <c r="N112" i="6"/>
  <c r="O112" i="6"/>
  <c r="P112" i="6"/>
  <c r="R112" i="6"/>
  <c r="S112" i="6"/>
  <c r="T112" i="6"/>
  <c r="U112" i="6"/>
  <c r="V112" i="6"/>
  <c r="W112" i="6"/>
  <c r="X112" i="6"/>
  <c r="Y112" i="6"/>
  <c r="Z112" i="6"/>
  <c r="AA112" i="6"/>
  <c r="AB112" i="6"/>
  <c r="AD112" i="6"/>
  <c r="AF112" i="6"/>
  <c r="AG112" i="6"/>
  <c r="AH112" i="6"/>
  <c r="AI112" i="6"/>
  <c r="AJ112" i="6"/>
  <c r="AK112" i="6"/>
  <c r="K113" i="6"/>
  <c r="L113" i="6"/>
  <c r="M113" i="6"/>
  <c r="N113" i="6"/>
  <c r="O113" i="6"/>
  <c r="P113" i="6"/>
  <c r="R113" i="6"/>
  <c r="S113" i="6"/>
  <c r="T113" i="6"/>
  <c r="U113" i="6"/>
  <c r="V113" i="6"/>
  <c r="W113" i="6"/>
  <c r="X113" i="6"/>
  <c r="Y113" i="6"/>
  <c r="Z113" i="6"/>
  <c r="AA113" i="6"/>
  <c r="AB113" i="6"/>
  <c r="AD113" i="6"/>
  <c r="AF113" i="6"/>
  <c r="AG113" i="6"/>
  <c r="AH113" i="6"/>
  <c r="AI113" i="6"/>
  <c r="AJ113" i="6"/>
  <c r="AK113" i="6"/>
  <c r="K114" i="6"/>
  <c r="L114" i="6"/>
  <c r="M114" i="6"/>
  <c r="N114" i="6"/>
  <c r="O114" i="6"/>
  <c r="P114" i="6"/>
  <c r="R114" i="6"/>
  <c r="S114" i="6"/>
  <c r="T114" i="6"/>
  <c r="U114" i="6"/>
  <c r="V114" i="6"/>
  <c r="W114" i="6"/>
  <c r="X114" i="6"/>
  <c r="Y114" i="6"/>
  <c r="Z114" i="6"/>
  <c r="AA114" i="6"/>
  <c r="AB114" i="6"/>
  <c r="AD114" i="6"/>
  <c r="AF114" i="6"/>
  <c r="AG114" i="6"/>
  <c r="AH114" i="6"/>
  <c r="AI114" i="6"/>
  <c r="AJ114" i="6"/>
  <c r="AK114" i="6"/>
  <c r="E1" i="6"/>
  <c r="F1" i="6"/>
  <c r="G1" i="6"/>
  <c r="H1" i="6"/>
  <c r="I1" i="6"/>
  <c r="J1" i="6"/>
  <c r="E2" i="6"/>
  <c r="F2" i="6"/>
  <c r="G2" i="6"/>
  <c r="J2" i="6"/>
  <c r="E3" i="6"/>
  <c r="F3" i="6"/>
  <c r="G3" i="6"/>
  <c r="H3" i="6"/>
  <c r="I3" i="6"/>
  <c r="J3" i="6"/>
  <c r="E4" i="6"/>
  <c r="F4" i="6"/>
  <c r="G4" i="6"/>
  <c r="H4" i="6"/>
  <c r="I4" i="6"/>
  <c r="J4" i="6"/>
  <c r="E5" i="6"/>
  <c r="F5" i="6"/>
  <c r="G5" i="6"/>
  <c r="H5" i="6"/>
  <c r="I5" i="6"/>
  <c r="J5" i="6"/>
  <c r="E10" i="6"/>
  <c r="F10" i="6"/>
  <c r="G10" i="6"/>
  <c r="H10" i="6"/>
  <c r="E11" i="6"/>
  <c r="F11" i="6"/>
  <c r="G11" i="6"/>
  <c r="H11" i="6"/>
  <c r="E12" i="6"/>
  <c r="E13" i="6"/>
  <c r="E14" i="6"/>
  <c r="E15" i="6"/>
  <c r="E16" i="6"/>
  <c r="E17" i="6"/>
  <c r="F17" i="6"/>
  <c r="G17" i="6"/>
  <c r="H17" i="6"/>
  <c r="E18" i="6"/>
  <c r="E19" i="6"/>
  <c r="E20" i="6"/>
  <c r="E21" i="6"/>
  <c r="E22" i="6"/>
  <c r="E23" i="6"/>
  <c r="F23" i="6"/>
  <c r="G23" i="6"/>
  <c r="H23" i="6"/>
  <c r="E24" i="6"/>
  <c r="E25" i="6"/>
  <c r="E26" i="6"/>
  <c r="E27" i="6"/>
  <c r="E28" i="6"/>
  <c r="E29" i="6"/>
  <c r="F29" i="6"/>
  <c r="G29" i="6"/>
  <c r="H29" i="6"/>
  <c r="E30" i="6"/>
  <c r="F30" i="6"/>
  <c r="G30" i="6"/>
  <c r="H30" i="6"/>
  <c r="E31" i="6"/>
  <c r="F31" i="6"/>
  <c r="G31" i="6"/>
  <c r="H31" i="6"/>
  <c r="E32" i="6"/>
  <c r="F32" i="6"/>
  <c r="G32" i="6"/>
  <c r="H32" i="6"/>
  <c r="E34" i="6"/>
  <c r="F34" i="6"/>
  <c r="G34" i="6"/>
  <c r="H34" i="6"/>
  <c r="E35" i="6"/>
  <c r="F35" i="6"/>
  <c r="G35" i="6"/>
  <c r="H35" i="6"/>
  <c r="I35" i="6"/>
  <c r="E37" i="6"/>
  <c r="F37" i="6"/>
  <c r="G37" i="6"/>
  <c r="H37" i="6"/>
  <c r="I37" i="6"/>
  <c r="E38" i="6"/>
  <c r="F38" i="6"/>
  <c r="G38" i="6"/>
  <c r="H38" i="6"/>
  <c r="E39" i="6"/>
  <c r="F39" i="6"/>
  <c r="G39" i="6"/>
  <c r="H39" i="6"/>
  <c r="I39" i="6"/>
  <c r="E40" i="6"/>
  <c r="F40" i="6"/>
  <c r="G40" i="6"/>
  <c r="H40" i="6"/>
  <c r="I40" i="6"/>
  <c r="E41" i="6"/>
  <c r="F41" i="6"/>
  <c r="G41" i="6"/>
  <c r="H41" i="6"/>
  <c r="E42" i="6"/>
  <c r="F42" i="6"/>
  <c r="G42" i="6"/>
  <c r="H42" i="6"/>
  <c r="I42" i="6"/>
  <c r="E44" i="6"/>
  <c r="F44" i="6"/>
  <c r="G44" i="6"/>
  <c r="H44" i="6"/>
  <c r="I44" i="6"/>
  <c r="E45" i="6"/>
  <c r="F45" i="6"/>
  <c r="G45" i="6"/>
  <c r="H45" i="6"/>
  <c r="I45" i="6"/>
  <c r="E46" i="6"/>
  <c r="F46" i="6"/>
  <c r="G46" i="6"/>
  <c r="H46" i="6"/>
  <c r="I46" i="6"/>
  <c r="E47" i="6"/>
  <c r="F47" i="6"/>
  <c r="G47" i="6"/>
  <c r="H47" i="6"/>
  <c r="I47" i="6"/>
  <c r="E48" i="6"/>
  <c r="F48" i="6"/>
  <c r="G48" i="6"/>
  <c r="H48" i="6"/>
  <c r="I48" i="6"/>
  <c r="E58" i="6"/>
  <c r="F58" i="6"/>
  <c r="G58" i="6"/>
  <c r="H58" i="6"/>
  <c r="E59" i="6"/>
  <c r="F59" i="6"/>
  <c r="G59" i="6"/>
  <c r="H59" i="6"/>
  <c r="I59" i="6"/>
  <c r="E60" i="6"/>
  <c r="F60" i="6"/>
  <c r="G60" i="6"/>
  <c r="H60" i="6"/>
  <c r="E61" i="6"/>
  <c r="F61" i="6"/>
  <c r="G61" i="6"/>
  <c r="H61" i="6"/>
  <c r="E63" i="6"/>
  <c r="F63" i="6"/>
  <c r="G63" i="6"/>
  <c r="H63" i="6"/>
  <c r="E64" i="6"/>
  <c r="F64" i="6"/>
  <c r="G64" i="6"/>
  <c r="H64" i="6"/>
  <c r="E33" i="6"/>
  <c r="F33" i="6"/>
  <c r="G33" i="6"/>
  <c r="H33" i="6"/>
  <c r="E66" i="6"/>
  <c r="F66" i="6"/>
  <c r="G66" i="6"/>
  <c r="H66" i="6"/>
  <c r="I66" i="6"/>
  <c r="E67" i="6"/>
  <c r="F67" i="6"/>
  <c r="G67" i="6"/>
  <c r="H67" i="6"/>
  <c r="I67" i="6"/>
  <c r="E68" i="6"/>
  <c r="F68" i="6"/>
  <c r="G68" i="6"/>
  <c r="H68" i="6"/>
  <c r="E69" i="6"/>
  <c r="F69" i="6"/>
  <c r="G69" i="6"/>
  <c r="I69" i="6"/>
  <c r="E90" i="6"/>
  <c r="F90" i="6"/>
  <c r="G90" i="6"/>
  <c r="E91" i="6"/>
  <c r="F91" i="6"/>
  <c r="G91" i="6"/>
  <c r="E92" i="6"/>
  <c r="F92" i="6"/>
  <c r="G92" i="6"/>
  <c r="E93" i="6"/>
  <c r="F93" i="6"/>
  <c r="G93" i="6"/>
  <c r="E94" i="6"/>
  <c r="F94" i="6"/>
  <c r="G94" i="6"/>
  <c r="E95" i="6"/>
  <c r="F95" i="6"/>
  <c r="G95" i="6"/>
  <c r="H95" i="6"/>
  <c r="E96" i="6"/>
  <c r="F96" i="6"/>
  <c r="G96" i="6"/>
  <c r="H96" i="6"/>
  <c r="E97" i="6"/>
  <c r="F97" i="6"/>
  <c r="G97" i="6"/>
  <c r="H97" i="6"/>
  <c r="E98" i="6"/>
  <c r="F98" i="6"/>
  <c r="G98" i="6"/>
  <c r="H98" i="6"/>
  <c r="I98" i="6"/>
  <c r="E99" i="6"/>
  <c r="F99" i="6"/>
  <c r="G99" i="6"/>
  <c r="H99" i="6"/>
  <c r="I99" i="6"/>
  <c r="E100" i="6"/>
  <c r="F100" i="6"/>
  <c r="G100" i="6"/>
  <c r="H100" i="6"/>
  <c r="E101" i="6"/>
  <c r="F101" i="6"/>
  <c r="G101" i="6"/>
  <c r="H101" i="6"/>
  <c r="E102" i="6"/>
  <c r="F102" i="6"/>
  <c r="G102" i="6"/>
  <c r="H102" i="6"/>
  <c r="I102" i="6"/>
  <c r="E103" i="6"/>
  <c r="F103" i="6"/>
  <c r="H103" i="6"/>
  <c r="E104" i="6"/>
  <c r="F104" i="6"/>
  <c r="G104" i="6"/>
  <c r="H104" i="6"/>
  <c r="E105" i="6"/>
  <c r="F105" i="6"/>
  <c r="G105" i="6"/>
  <c r="H105" i="6"/>
  <c r="I105" i="6"/>
  <c r="E106" i="6"/>
  <c r="F106" i="6"/>
  <c r="G106" i="6"/>
  <c r="E107" i="6"/>
  <c r="F107" i="6"/>
  <c r="G107" i="6"/>
  <c r="E108" i="6"/>
  <c r="F108" i="6"/>
  <c r="G108" i="6"/>
  <c r="H108" i="6"/>
  <c r="I108" i="6"/>
  <c r="E109" i="6"/>
  <c r="F109" i="6"/>
  <c r="G109" i="6"/>
  <c r="E110" i="6"/>
  <c r="F110" i="6"/>
  <c r="G110" i="6"/>
  <c r="H110" i="6"/>
  <c r="E111" i="6"/>
  <c r="F111" i="6"/>
  <c r="G111" i="6"/>
  <c r="H111" i="6"/>
  <c r="E112" i="6"/>
  <c r="F112" i="6"/>
  <c r="G112" i="6"/>
  <c r="H112" i="6"/>
  <c r="I112" i="6"/>
  <c r="E113" i="6"/>
  <c r="F113" i="6"/>
  <c r="G113" i="6"/>
  <c r="H113" i="6"/>
  <c r="I113" i="6"/>
  <c r="E114" i="6"/>
  <c r="F114" i="6"/>
  <c r="G114" i="6"/>
  <c r="H114" i="6"/>
  <c r="I114" i="6"/>
  <c r="D2" i="6"/>
  <c r="D3" i="6"/>
  <c r="D4" i="6"/>
  <c r="D5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4" i="6"/>
  <c r="D35" i="6"/>
  <c r="D37" i="6"/>
  <c r="D38" i="6"/>
  <c r="D39" i="6"/>
  <c r="D40" i="6"/>
  <c r="D41" i="6"/>
  <c r="D42" i="6"/>
  <c r="D44" i="6"/>
  <c r="D45" i="6"/>
  <c r="D46" i="6"/>
  <c r="D47" i="6"/>
  <c r="D48" i="6"/>
  <c r="D58" i="6"/>
  <c r="D59" i="6"/>
  <c r="D60" i="6"/>
  <c r="D61" i="6"/>
  <c r="D63" i="6"/>
  <c r="D64" i="6"/>
  <c r="D33" i="6"/>
  <c r="D66" i="6"/>
  <c r="D67" i="6"/>
  <c r="D68" i="6"/>
  <c r="D6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B44" i="6"/>
  <c r="B45" i="6"/>
  <c r="B46" i="6"/>
  <c r="B47" i="6"/>
  <c r="B48" i="6"/>
  <c r="B42" i="6"/>
  <c r="B40" i="6"/>
  <c r="B39" i="6"/>
  <c r="B37" i="6"/>
  <c r="B35" i="6"/>
  <c r="B32" i="6"/>
  <c r="B30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11" i="6"/>
  <c r="B3" i="6"/>
  <c r="B4" i="6"/>
  <c r="B5" i="6"/>
  <c r="A2" i="6"/>
  <c r="A3" i="6"/>
  <c r="A4" i="6"/>
  <c r="A5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4" i="6"/>
  <c r="A35" i="6"/>
  <c r="A37" i="6"/>
  <c r="A38" i="6"/>
  <c r="A39" i="6"/>
  <c r="A40" i="6"/>
  <c r="A41" i="6"/>
  <c r="A42" i="6"/>
  <c r="A44" i="6"/>
  <c r="A45" i="6"/>
  <c r="A46" i="6"/>
  <c r="A47" i="6"/>
  <c r="A48" i="6"/>
  <c r="A49" i="6"/>
  <c r="A50" i="6"/>
  <c r="A58" i="6"/>
  <c r="A59" i="6"/>
  <c r="A60" i="6"/>
  <c r="A61" i="6"/>
  <c r="A63" i="6"/>
  <c r="A64" i="6"/>
  <c r="A33" i="6"/>
  <c r="A66" i="6"/>
  <c r="A67" i="6"/>
  <c r="A68" i="6"/>
  <c r="A6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B1" i="6"/>
  <c r="C1" i="6"/>
  <c r="D1" i="6"/>
  <c r="K1" i="6"/>
  <c r="L1" i="6"/>
  <c r="M1" i="6"/>
  <c r="A1" i="6"/>
  <c r="H11" i="3"/>
  <c r="C11" i="3"/>
  <c r="V127" i="1"/>
  <c r="V67" i="6" s="1"/>
  <c r="I38" i="6"/>
  <c r="AM40" i="6"/>
  <c r="AD127" i="1"/>
  <c r="AH44" i="1"/>
  <c r="AH13" i="6" s="1"/>
  <c r="AH45" i="1"/>
  <c r="AH14" i="6" s="1"/>
  <c r="AH46" i="1"/>
  <c r="AH15" i="6" s="1"/>
  <c r="AH47" i="1"/>
  <c r="AH16" i="6" s="1"/>
  <c r="AH49" i="1"/>
  <c r="AH18" i="6" s="1"/>
  <c r="AH50" i="1"/>
  <c r="AH19" i="6" s="1"/>
  <c r="AH51" i="1"/>
  <c r="AH20" i="6" s="1"/>
  <c r="AH52" i="1"/>
  <c r="AH21" i="6" s="1"/>
  <c r="AH53" i="1"/>
  <c r="AH22" i="6" s="1"/>
  <c r="AH55" i="1"/>
  <c r="AH24" i="6" s="1"/>
  <c r="AH56" i="1"/>
  <c r="AH25" i="6" s="1"/>
  <c r="AH57" i="1"/>
  <c r="AH26" i="6" s="1"/>
  <c r="AH58" i="1"/>
  <c r="AH27" i="6" s="1"/>
  <c r="AH28" i="6"/>
  <c r="AH43" i="1"/>
  <c r="AH12" i="6" s="1"/>
  <c r="AA44" i="1"/>
  <c r="AA13" i="6" s="1"/>
  <c r="AA45" i="1"/>
  <c r="AA14" i="6" s="1"/>
  <c r="AA46" i="1"/>
  <c r="AA15" i="6" s="1"/>
  <c r="AA47" i="1"/>
  <c r="AA16" i="6" s="1"/>
  <c r="AA49" i="1"/>
  <c r="AA18" i="6" s="1"/>
  <c r="AA50" i="1"/>
  <c r="AA19" i="6" s="1"/>
  <c r="AA51" i="1"/>
  <c r="AA20" i="6" s="1"/>
  <c r="AA52" i="1"/>
  <c r="AA21" i="6" s="1"/>
  <c r="AA53" i="1"/>
  <c r="AA22" i="6" s="1"/>
  <c r="AA55" i="1"/>
  <c r="AA24" i="6" s="1"/>
  <c r="AA56" i="1"/>
  <c r="AA25" i="6" s="1"/>
  <c r="AA57" i="1"/>
  <c r="AA26" i="6" s="1"/>
  <c r="AA58" i="1"/>
  <c r="AA27" i="6" s="1"/>
  <c r="AA28" i="6"/>
  <c r="AA43" i="1"/>
  <c r="AA12" i="6" s="1"/>
  <c r="T44" i="1"/>
  <c r="T45" i="1"/>
  <c r="T46" i="1"/>
  <c r="T15" i="6" s="1"/>
  <c r="T47" i="1"/>
  <c r="T16" i="6" s="1"/>
  <c r="T49" i="1"/>
  <c r="T18" i="6" s="1"/>
  <c r="T50" i="1"/>
  <c r="T19" i="6" s="1"/>
  <c r="T51" i="1"/>
  <c r="T20" i="6" s="1"/>
  <c r="T52" i="1"/>
  <c r="T21" i="6" s="1"/>
  <c r="T53" i="1"/>
  <c r="T22" i="6" s="1"/>
  <c r="T55" i="1"/>
  <c r="T24" i="6" s="1"/>
  <c r="T56" i="1"/>
  <c r="T25" i="6" s="1"/>
  <c r="T57" i="1"/>
  <c r="T26" i="6" s="1"/>
  <c r="T58" i="1"/>
  <c r="T27" i="6" s="1"/>
  <c r="T43" i="1"/>
  <c r="T12" i="6" s="1"/>
  <c r="M44" i="1"/>
  <c r="M13" i="6" s="1"/>
  <c r="M45" i="1"/>
  <c r="M14" i="6" s="1"/>
  <c r="M46" i="1"/>
  <c r="M15" i="6" s="1"/>
  <c r="M47" i="1"/>
  <c r="M49" i="1"/>
  <c r="M18" i="6" s="1"/>
  <c r="M50" i="1"/>
  <c r="M51" i="1"/>
  <c r="M20" i="6" s="1"/>
  <c r="M52" i="1"/>
  <c r="M21" i="6" s="1"/>
  <c r="M53" i="1"/>
  <c r="M55" i="1"/>
  <c r="M24" i="6" s="1"/>
  <c r="M56" i="1"/>
  <c r="M25" i="6" s="1"/>
  <c r="M57" i="1"/>
  <c r="M26" i="6" s="1"/>
  <c r="M58" i="1"/>
  <c r="M28" i="6"/>
  <c r="M43" i="1"/>
  <c r="M12" i="6" s="1"/>
  <c r="F44" i="1"/>
  <c r="F13" i="6" s="1"/>
  <c r="G44" i="1"/>
  <c r="N44" i="1" s="1"/>
  <c r="F45" i="1"/>
  <c r="F14" i="6" s="1"/>
  <c r="G45" i="1"/>
  <c r="N45" i="1" s="1"/>
  <c r="F46" i="1"/>
  <c r="F15" i="6" s="1"/>
  <c r="G46" i="1"/>
  <c r="F47" i="1"/>
  <c r="F16" i="6" s="1"/>
  <c r="G47" i="1"/>
  <c r="N47" i="1" s="1"/>
  <c r="F49" i="1"/>
  <c r="F18" i="6" s="1"/>
  <c r="G49" i="1"/>
  <c r="N49" i="1" s="1"/>
  <c r="F50" i="1"/>
  <c r="F19" i="6" s="1"/>
  <c r="G50" i="1"/>
  <c r="F51" i="1"/>
  <c r="F20" i="6" s="1"/>
  <c r="G51" i="1"/>
  <c r="F52" i="1"/>
  <c r="F21" i="6" s="1"/>
  <c r="G52" i="1"/>
  <c r="N52" i="1" s="1"/>
  <c r="F53" i="1"/>
  <c r="G53" i="1"/>
  <c r="N53" i="1" s="1"/>
  <c r="U53" i="1" s="1"/>
  <c r="F55" i="1"/>
  <c r="G55" i="1"/>
  <c r="N55" i="1" s="1"/>
  <c r="F56" i="1"/>
  <c r="F25" i="6" s="1"/>
  <c r="G56" i="1"/>
  <c r="N56" i="1" s="1"/>
  <c r="F57" i="1"/>
  <c r="F26" i="6" s="1"/>
  <c r="G57" i="1"/>
  <c r="N57" i="1" s="1"/>
  <c r="N26" i="6" s="1"/>
  <c r="F58" i="1"/>
  <c r="G58" i="1"/>
  <c r="G43" i="1"/>
  <c r="N43" i="1" s="1"/>
  <c r="N12" i="6" s="1"/>
  <c r="AM92" i="6"/>
  <c r="AM93" i="6"/>
  <c r="AK86" i="1"/>
  <c r="AK34" i="6" s="1"/>
  <c r="AK58" i="6"/>
  <c r="G13" i="3"/>
  <c r="AD86" i="1"/>
  <c r="AD34" i="6" s="1"/>
  <c r="F13" i="3"/>
  <c r="W86" i="1"/>
  <c r="W58" i="6"/>
  <c r="W68" i="6"/>
  <c r="P86" i="1"/>
  <c r="D7" i="3" s="1"/>
  <c r="D10" i="3"/>
  <c r="P128" i="1"/>
  <c r="D13" i="3" s="1"/>
  <c r="H129" i="1"/>
  <c r="O132" i="1"/>
  <c r="O72" i="6" s="1"/>
  <c r="I86" i="1"/>
  <c r="I128" i="1"/>
  <c r="H6" i="1"/>
  <c r="I6" i="1" s="1"/>
  <c r="H7" i="1"/>
  <c r="I7" i="1" s="1"/>
  <c r="H8" i="1"/>
  <c r="I8" i="1" s="1"/>
  <c r="H9" i="1"/>
  <c r="I9" i="1" s="1"/>
  <c r="H10" i="1"/>
  <c r="I10" i="1" s="1"/>
  <c r="H12" i="1"/>
  <c r="I12" i="1" s="1"/>
  <c r="H13" i="1"/>
  <c r="I13" i="1" s="1"/>
  <c r="H14" i="1"/>
  <c r="I14" i="1" s="1"/>
  <c r="H15" i="1"/>
  <c r="I15" i="1" s="1"/>
  <c r="H16" i="1"/>
  <c r="I16" i="1" s="1"/>
  <c r="H18" i="1"/>
  <c r="I18" i="1" s="1"/>
  <c r="H19" i="1"/>
  <c r="I19" i="1" s="1"/>
  <c r="H20" i="1"/>
  <c r="I20" i="1" s="1"/>
  <c r="H21" i="1"/>
  <c r="I21" i="1" s="1"/>
  <c r="G12" i="3"/>
  <c r="F12" i="3"/>
  <c r="E12" i="3"/>
  <c r="D12" i="3"/>
  <c r="C12" i="3"/>
  <c r="AM44" i="6"/>
  <c r="AM46" i="6"/>
  <c r="G8" i="3"/>
  <c r="F8" i="3"/>
  <c r="E8" i="3"/>
  <c r="D8" i="3"/>
  <c r="C8" i="3"/>
  <c r="AM90" i="6"/>
  <c r="AM59" i="6"/>
  <c r="AM37" i="6"/>
  <c r="C28" i="6"/>
  <c r="C21" i="6"/>
  <c r="C19" i="6"/>
  <c r="C15" i="6"/>
  <c r="C12" i="6"/>
  <c r="O130" i="1"/>
  <c r="O70" i="6" s="1"/>
  <c r="I12" i="3"/>
  <c r="AM66" i="6"/>
  <c r="O129" i="1"/>
  <c r="O131" i="1"/>
  <c r="O71" i="6" s="1"/>
  <c r="V130" i="1"/>
  <c r="V70" i="6" s="1"/>
  <c r="O21" i="1"/>
  <c r="P21" i="1" s="1"/>
  <c r="V132" i="1"/>
  <c r="V72" i="6" s="1"/>
  <c r="S10" i="1"/>
  <c r="T10" i="1" s="1"/>
  <c r="AC132" i="1"/>
  <c r="AJ132" i="1"/>
  <c r="AJ72" i="6" s="1"/>
  <c r="V131" i="1"/>
  <c r="V71" i="6" s="1"/>
  <c r="V129" i="1"/>
  <c r="O14" i="1"/>
  <c r="P14" i="1" s="1"/>
  <c r="AC130" i="1"/>
  <c r="AJ130" i="1"/>
  <c r="AJ70" i="6" s="1"/>
  <c r="AC131" i="1"/>
  <c r="AJ131" i="1"/>
  <c r="AJ71" i="6" s="1"/>
  <c r="AC129" i="1"/>
  <c r="T20" i="1"/>
  <c r="T21" i="1"/>
  <c r="Z21" i="1" s="1"/>
  <c r="AA21" i="1" s="1"/>
  <c r="H109" i="6"/>
  <c r="O109" i="6"/>
  <c r="V109" i="6"/>
  <c r="AJ109" i="6"/>
  <c r="R48" i="7"/>
  <c r="AF48" i="7"/>
  <c r="AM48" i="7"/>
  <c r="Y48" i="7"/>
  <c r="AO48" i="7" s="1"/>
  <c r="J37" i="7" l="1"/>
  <c r="K37" i="7" s="1"/>
  <c r="J26" i="7"/>
  <c r="K26" i="7" s="1"/>
  <c r="J35" i="7"/>
  <c r="K35" i="7" s="1"/>
  <c r="J33" i="7"/>
  <c r="K33" i="7" s="1"/>
  <c r="J29" i="7"/>
  <c r="K29" i="7" s="1"/>
  <c r="J32" i="7"/>
  <c r="K32" i="7" s="1"/>
  <c r="Q32" i="7"/>
  <c r="R32" i="7" s="1"/>
  <c r="J28" i="7"/>
  <c r="K28" i="7" s="1"/>
  <c r="J31" i="7"/>
  <c r="K31" i="7" s="1"/>
  <c r="J41" i="7"/>
  <c r="K41" i="7" s="1"/>
  <c r="O12" i="1"/>
  <c r="P12" i="1" s="1"/>
  <c r="J27" i="7"/>
  <c r="K27" i="7" s="1"/>
  <c r="P28" i="7"/>
  <c r="W28" i="7" s="1"/>
  <c r="AD28" i="7" s="1"/>
  <c r="AK28" i="7" s="1"/>
  <c r="J39" i="7"/>
  <c r="K39" i="7" s="1"/>
  <c r="AD195" i="1"/>
  <c r="AD196" i="1"/>
  <c r="AD107" i="6" s="1"/>
  <c r="AK196" i="1"/>
  <c r="AK107" i="6" s="1"/>
  <c r="AK195" i="1"/>
  <c r="BV128" i="1"/>
  <c r="BV100" i="1"/>
  <c r="P196" i="1"/>
  <c r="P107" i="6" s="1"/>
  <c r="P195" i="1"/>
  <c r="V140" i="1"/>
  <c r="V80" i="6" s="1"/>
  <c r="P127" i="1"/>
  <c r="BT154" i="1"/>
  <c r="AY154" i="1"/>
  <c r="BM154" i="1"/>
  <c r="BF154" i="1"/>
  <c r="AK127" i="1"/>
  <c r="E10" i="3"/>
  <c r="S15" i="1"/>
  <c r="T15" i="1" s="1"/>
  <c r="V15" i="1" s="1"/>
  <c r="W15" i="1" s="1"/>
  <c r="BV106" i="1"/>
  <c r="AM57" i="6" s="1"/>
  <c r="BV84" i="1"/>
  <c r="AM38" i="6" s="1"/>
  <c r="BV169" i="1"/>
  <c r="BX234" i="1" s="1"/>
  <c r="BV103" i="1"/>
  <c r="AM54" i="6" s="1"/>
  <c r="BV104" i="1"/>
  <c r="AM55" i="6" s="1"/>
  <c r="BV105" i="1"/>
  <c r="AM56" i="6" s="1"/>
  <c r="BV115" i="1"/>
  <c r="AM33" i="6" s="1"/>
  <c r="AM51" i="6"/>
  <c r="BV86" i="1"/>
  <c r="BV101" i="1"/>
  <c r="AM52" i="6" s="1"/>
  <c r="BV102" i="1"/>
  <c r="AM53" i="6" s="1"/>
  <c r="W195" i="1"/>
  <c r="O67" i="6"/>
  <c r="I34" i="6"/>
  <c r="S19" i="1"/>
  <c r="T19" i="1" s="1"/>
  <c r="Z19" i="1" s="1"/>
  <c r="W127" i="1"/>
  <c r="I68" i="6"/>
  <c r="I33" i="6"/>
  <c r="F11" i="3"/>
  <c r="I52" i="6"/>
  <c r="I55" i="6"/>
  <c r="I57" i="6"/>
  <c r="Z26" i="1"/>
  <c r="AA26" i="1" s="1"/>
  <c r="AG26" i="1" s="1"/>
  <c r="AH26" i="1" s="1"/>
  <c r="C10" i="3"/>
  <c r="P99" i="1"/>
  <c r="D9" i="3" s="1"/>
  <c r="I41" i="1"/>
  <c r="I56" i="6"/>
  <c r="AM71" i="6"/>
  <c r="BX222" i="1"/>
  <c r="AM91" i="6"/>
  <c r="C16" i="8"/>
  <c r="E16" i="8"/>
  <c r="F14" i="8"/>
  <c r="V63" i="1"/>
  <c r="W63" i="1" s="1"/>
  <c r="V76" i="1"/>
  <c r="W76" i="1" s="1"/>
  <c r="O63" i="1"/>
  <c r="P63" i="1" s="1"/>
  <c r="V71" i="1"/>
  <c r="W71" i="1" s="1"/>
  <c r="V73" i="1"/>
  <c r="W73" i="1" s="1"/>
  <c r="V77" i="1"/>
  <c r="W77" i="1" s="1"/>
  <c r="AC71" i="1"/>
  <c r="AD71" i="1" s="1"/>
  <c r="AI69" i="1"/>
  <c r="AP69" i="1" s="1"/>
  <c r="AW69" i="1" s="1"/>
  <c r="BD69" i="1" s="1"/>
  <c r="BK69" i="1" s="1"/>
  <c r="BR69" i="1" s="1"/>
  <c r="V69" i="1"/>
  <c r="W69" i="1" s="1"/>
  <c r="AI65" i="1"/>
  <c r="AP65" i="1" s="1"/>
  <c r="AW65" i="1" s="1"/>
  <c r="BD65" i="1" s="1"/>
  <c r="BK65" i="1" s="1"/>
  <c r="BR65" i="1" s="1"/>
  <c r="AI77" i="1"/>
  <c r="AP77" i="1" s="1"/>
  <c r="AW77" i="1" s="1"/>
  <c r="BD77" i="1" s="1"/>
  <c r="BK77" i="1" s="1"/>
  <c r="BR77" i="1" s="1"/>
  <c r="V65" i="1"/>
  <c r="W65" i="1" s="1"/>
  <c r="AI73" i="1"/>
  <c r="AP73" i="1" s="1"/>
  <c r="AW73" i="1" s="1"/>
  <c r="BD73" i="1" s="1"/>
  <c r="BK73" i="1" s="1"/>
  <c r="BR73" i="1" s="1"/>
  <c r="V34" i="1"/>
  <c r="W34" i="1" s="1"/>
  <c r="C45" i="8"/>
  <c r="D52" i="8"/>
  <c r="V28" i="1"/>
  <c r="W28" i="1" s="1"/>
  <c r="Z28" i="1"/>
  <c r="AA28" i="1" s="1"/>
  <c r="AC65" i="1" s="1"/>
  <c r="AD65" i="1" s="1"/>
  <c r="G45" i="8"/>
  <c r="E45" i="8"/>
  <c r="F45" i="8"/>
  <c r="Z36" i="1"/>
  <c r="AA36" i="1" s="1"/>
  <c r="AG36" i="1" s="1"/>
  <c r="AH36" i="1" s="1"/>
  <c r="V32" i="1"/>
  <c r="W32" i="1" s="1"/>
  <c r="Z32" i="1"/>
  <c r="AA32" i="1" s="1"/>
  <c r="AC69" i="1" s="1"/>
  <c r="AD69" i="1" s="1"/>
  <c r="Z22" i="1"/>
  <c r="AA22" i="1" s="1"/>
  <c r="AC59" i="1" s="1"/>
  <c r="AD59" i="1" s="1"/>
  <c r="V22" i="1"/>
  <c r="W22" i="1" s="1"/>
  <c r="V40" i="1"/>
  <c r="W40" i="1" s="1"/>
  <c r="Z40" i="1"/>
  <c r="AA40" i="1" s="1"/>
  <c r="AC77" i="1" s="1"/>
  <c r="AD77" i="1" s="1"/>
  <c r="Z38" i="1"/>
  <c r="AA38" i="1" s="1"/>
  <c r="AC75" i="1" s="1"/>
  <c r="AD75" i="1" s="1"/>
  <c r="V38" i="1"/>
  <c r="W38" i="1" s="1"/>
  <c r="AG34" i="1"/>
  <c r="AH34" i="1" s="1"/>
  <c r="AC34" i="1"/>
  <c r="AD34" i="1" s="1"/>
  <c r="V33" i="1"/>
  <c r="W33" i="1" s="1"/>
  <c r="Z33" i="1"/>
  <c r="AA33" i="1" s="1"/>
  <c r="AC70" i="1" s="1"/>
  <c r="AD70" i="1" s="1"/>
  <c r="Z31" i="1"/>
  <c r="AA31" i="1" s="1"/>
  <c r="AC68" i="1" s="1"/>
  <c r="AD68" i="1" s="1"/>
  <c r="V31" i="1"/>
  <c r="W31" i="1" s="1"/>
  <c r="Z39" i="1"/>
  <c r="AA39" i="1" s="1"/>
  <c r="AC76" i="1" s="1"/>
  <c r="AD76" i="1" s="1"/>
  <c r="V39" i="1"/>
  <c r="W39" i="1" s="1"/>
  <c r="Z27" i="1"/>
  <c r="AA27" i="1" s="1"/>
  <c r="AC64" i="1" s="1"/>
  <c r="AD64" i="1" s="1"/>
  <c r="V27" i="1"/>
  <c r="W27" i="1" s="1"/>
  <c r="V25" i="1"/>
  <c r="W25" i="1" s="1"/>
  <c r="Z25" i="1"/>
  <c r="AA25" i="1" s="1"/>
  <c r="AC62" i="1" s="1"/>
  <c r="AD62" i="1" s="1"/>
  <c r="V24" i="1"/>
  <c r="W24" i="1" s="1"/>
  <c r="Z24" i="1"/>
  <c r="AA24" i="1" s="1"/>
  <c r="AC61" i="1" s="1"/>
  <c r="AD61" i="1" s="1"/>
  <c r="Z30" i="1"/>
  <c r="AA30" i="1" s="1"/>
  <c r="AC67" i="1" s="1"/>
  <c r="AD67" i="1" s="1"/>
  <c r="V30" i="1"/>
  <c r="W30" i="1" s="1"/>
  <c r="V37" i="1"/>
  <c r="W37" i="1" s="1"/>
  <c r="Z37" i="1"/>
  <c r="AA37" i="1" s="1"/>
  <c r="AC74" i="1" s="1"/>
  <c r="AD74" i="1" s="1"/>
  <c r="S16" i="1"/>
  <c r="T16" i="1" s="1"/>
  <c r="V53" i="1" s="1"/>
  <c r="W53" i="1" s="1"/>
  <c r="W22" i="6" s="1"/>
  <c r="V21" i="1"/>
  <c r="W21" i="1" s="1"/>
  <c r="P58" i="6"/>
  <c r="AD58" i="6"/>
  <c r="AM69" i="6"/>
  <c r="S7" i="1"/>
  <c r="T7" i="1" s="1"/>
  <c r="Z7" i="1" s="1"/>
  <c r="BX216" i="1"/>
  <c r="BX225" i="1"/>
  <c r="BX218" i="1"/>
  <c r="BX210" i="1"/>
  <c r="G51" i="8"/>
  <c r="C51" i="8"/>
  <c r="F51" i="8"/>
  <c r="D51" i="8"/>
  <c r="C46" i="8"/>
  <c r="E46" i="8"/>
  <c r="C42" i="8"/>
  <c r="I7" i="6"/>
  <c r="E52" i="8"/>
  <c r="C49" i="8"/>
  <c r="P9" i="6"/>
  <c r="O8" i="1"/>
  <c r="P8" i="1" s="1"/>
  <c r="S8" i="1"/>
  <c r="T8" i="1" s="1"/>
  <c r="S18" i="1"/>
  <c r="T18" i="1" s="1"/>
  <c r="O18" i="1"/>
  <c r="P18" i="1" s="1"/>
  <c r="S13" i="1"/>
  <c r="T13" i="1" s="1"/>
  <c r="O13" i="1"/>
  <c r="P13" i="1" s="1"/>
  <c r="P8" i="6" s="1"/>
  <c r="AD67" i="6"/>
  <c r="W99" i="1"/>
  <c r="C39" i="8"/>
  <c r="BX217" i="1"/>
  <c r="I8" i="6"/>
  <c r="E40" i="8"/>
  <c r="BX213" i="1"/>
  <c r="AD68" i="6"/>
  <c r="AK68" i="6"/>
  <c r="F7" i="3"/>
  <c r="P34" i="6"/>
  <c r="C53" i="8"/>
  <c r="D44" i="8"/>
  <c r="F44" i="8"/>
  <c r="BX209" i="1"/>
  <c r="AD99" i="1"/>
  <c r="BX207" i="1"/>
  <c r="D46" i="8"/>
  <c r="AD56" i="6"/>
  <c r="H43" i="1"/>
  <c r="F39" i="8"/>
  <c r="D47" i="8"/>
  <c r="D53" i="8"/>
  <c r="C52" i="8"/>
  <c r="F52" i="8"/>
  <c r="E39" i="8"/>
  <c r="G44" i="8"/>
  <c r="E47" i="8"/>
  <c r="E49" i="8"/>
  <c r="J38" i="7"/>
  <c r="K38" i="7" s="1"/>
  <c r="Q40" i="7"/>
  <c r="R40" i="7" s="1"/>
  <c r="AM101" i="7"/>
  <c r="K101" i="7"/>
  <c r="R101" i="7"/>
  <c r="AO101" i="7" s="1"/>
  <c r="AL101" i="7"/>
  <c r="AO75" i="7"/>
  <c r="H47" i="1"/>
  <c r="I47" i="1" s="1"/>
  <c r="G22" i="6"/>
  <c r="G18" i="6"/>
  <c r="G26" i="6"/>
  <c r="H58" i="1"/>
  <c r="I58" i="1" s="1"/>
  <c r="U45" i="1"/>
  <c r="N14" i="6"/>
  <c r="O45" i="1"/>
  <c r="O14" i="6" s="1"/>
  <c r="H45" i="1"/>
  <c r="O57" i="1"/>
  <c r="O26" i="6" s="1"/>
  <c r="G14" i="6"/>
  <c r="H57" i="1"/>
  <c r="I57" i="1" s="1"/>
  <c r="G24" i="6"/>
  <c r="N16" i="6"/>
  <c r="U47" i="1"/>
  <c r="AB47" i="1" s="1"/>
  <c r="F27" i="6"/>
  <c r="G16" i="6"/>
  <c r="N22" i="6"/>
  <c r="G28" i="6"/>
  <c r="BX223" i="1"/>
  <c r="BX228" i="1"/>
  <c r="P68" i="6"/>
  <c r="BX215" i="1"/>
  <c r="BX224" i="1"/>
  <c r="BX219" i="1"/>
  <c r="G7" i="3"/>
  <c r="C7" i="3"/>
  <c r="C50" i="8"/>
  <c r="D50" i="8"/>
  <c r="E43" i="8"/>
  <c r="C40" i="8"/>
  <c r="C55" i="8"/>
  <c r="E44" i="8"/>
  <c r="F48" i="8"/>
  <c r="E53" i="8"/>
  <c r="G43" i="8"/>
  <c r="D55" i="8"/>
  <c r="D40" i="8"/>
  <c r="G39" i="8"/>
  <c r="F46" i="8"/>
  <c r="G42" i="8"/>
  <c r="D43" i="8"/>
  <c r="E50" i="8"/>
  <c r="F50" i="8"/>
  <c r="F53" i="8"/>
  <c r="C43" i="8"/>
  <c r="F40" i="8"/>
  <c r="E55" i="8"/>
  <c r="G55" i="8"/>
  <c r="H15" i="8"/>
  <c r="H11" i="8"/>
  <c r="H13" i="8"/>
  <c r="H12" i="8"/>
  <c r="S9" i="1"/>
  <c r="T9" i="1" s="1"/>
  <c r="O9" i="1"/>
  <c r="P9" i="1" s="1"/>
  <c r="P7" i="6" s="1"/>
  <c r="I8" i="3"/>
  <c r="AM39" i="6"/>
  <c r="Q12" i="7"/>
  <c r="R12" i="7" s="1"/>
  <c r="U12" i="7"/>
  <c r="V12" i="7"/>
  <c r="I195" i="1"/>
  <c r="O56" i="1"/>
  <c r="N25" i="6"/>
  <c r="U56" i="1"/>
  <c r="I196" i="1"/>
  <c r="I9" i="6"/>
  <c r="I6" i="6"/>
  <c r="H69" i="6"/>
  <c r="H154" i="1"/>
  <c r="H94" i="6" s="1"/>
  <c r="N21" i="6"/>
  <c r="U52" i="1"/>
  <c r="O52" i="1"/>
  <c r="I99" i="1"/>
  <c r="I51" i="6"/>
  <c r="U20" i="7"/>
  <c r="V20" i="7" s="1"/>
  <c r="Q20" i="7"/>
  <c r="R20" i="7" s="1"/>
  <c r="Q39" i="7"/>
  <c r="R39" i="7" s="1"/>
  <c r="F28" i="6"/>
  <c r="AG21" i="1"/>
  <c r="AH21" i="1" s="1"/>
  <c r="AC21" i="1"/>
  <c r="AD21" i="1" s="1"/>
  <c r="Q14" i="7"/>
  <c r="R14" i="7" s="1"/>
  <c r="U14" i="7"/>
  <c r="V14" i="7"/>
  <c r="Q33" i="7"/>
  <c r="R33" i="7" s="1"/>
  <c r="U22" i="6"/>
  <c r="AB53" i="1"/>
  <c r="Z20" i="1"/>
  <c r="AA20" i="1" s="1"/>
  <c r="V20" i="1"/>
  <c r="W20" i="1" s="1"/>
  <c r="T14" i="6"/>
  <c r="P34" i="7"/>
  <c r="W34" i="7" s="1"/>
  <c r="AD34" i="7" s="1"/>
  <c r="AK34" i="7" s="1"/>
  <c r="J34" i="7"/>
  <c r="K34" i="7" s="1"/>
  <c r="G27" i="6"/>
  <c r="N58" i="1"/>
  <c r="O58" i="1" s="1"/>
  <c r="G20" i="6"/>
  <c r="H51" i="1"/>
  <c r="N51" i="1"/>
  <c r="H44" i="1"/>
  <c r="G13" i="6"/>
  <c r="M19" i="6"/>
  <c r="T13" i="6"/>
  <c r="Q37" i="7"/>
  <c r="R37" i="7" s="1"/>
  <c r="D6" i="8" s="1"/>
  <c r="U18" i="7"/>
  <c r="Q18" i="7"/>
  <c r="R18" i="7" s="1"/>
  <c r="V18" i="7"/>
  <c r="P25" i="7"/>
  <c r="J25" i="7"/>
  <c r="K25" i="7" s="1"/>
  <c r="W27" i="7"/>
  <c r="AD27" i="7" s="1"/>
  <c r="AK27" i="7" s="1"/>
  <c r="Q27" i="7"/>
  <c r="R27" i="7" s="1"/>
  <c r="W29" i="7"/>
  <c r="AD29" i="7" s="1"/>
  <c r="AK29" i="7" s="1"/>
  <c r="Q29" i="7"/>
  <c r="R29" i="7" s="1"/>
  <c r="T28" i="6"/>
  <c r="K23" i="7"/>
  <c r="U15" i="7"/>
  <c r="V15" i="7" s="1"/>
  <c r="Q15" i="7"/>
  <c r="R15" i="7" s="1"/>
  <c r="Z14" i="1"/>
  <c r="AA14" i="1" s="1"/>
  <c r="N46" i="1"/>
  <c r="O46" i="1" s="1"/>
  <c r="G15" i="6"/>
  <c r="H46" i="1"/>
  <c r="O47" i="1"/>
  <c r="M16" i="6"/>
  <c r="AB10" i="7"/>
  <c r="AC10" i="7"/>
  <c r="X10" i="7"/>
  <c r="Y10" i="7" s="1"/>
  <c r="O20" i="1"/>
  <c r="P20" i="1" s="1"/>
  <c r="G10" i="3"/>
  <c r="U43" i="1"/>
  <c r="O43" i="1"/>
  <c r="AJ69" i="6"/>
  <c r="U55" i="1"/>
  <c r="O55" i="1"/>
  <c r="N24" i="6"/>
  <c r="Z12" i="1"/>
  <c r="AA12" i="1" s="1"/>
  <c r="O69" i="6"/>
  <c r="O154" i="1"/>
  <c r="N28" i="6"/>
  <c r="N13" i="6"/>
  <c r="U44" i="1"/>
  <c r="O44" i="1"/>
  <c r="Z10" i="1"/>
  <c r="AA10" i="1" s="1"/>
  <c r="V10" i="1"/>
  <c r="W10" i="1" s="1"/>
  <c r="F24" i="6"/>
  <c r="H55" i="1"/>
  <c r="W34" i="6"/>
  <c r="E7" i="3"/>
  <c r="H49" i="1"/>
  <c r="C13" i="3"/>
  <c r="N50" i="1"/>
  <c r="O50" i="1" s="1"/>
  <c r="H50" i="1"/>
  <c r="V7" i="7"/>
  <c r="Q7" i="7"/>
  <c r="R7" i="7" s="1"/>
  <c r="Q26" i="7"/>
  <c r="R26" i="7" s="1"/>
  <c r="C6" i="8"/>
  <c r="E13" i="3"/>
  <c r="G19" i="6"/>
  <c r="U49" i="1"/>
  <c r="O49" i="1"/>
  <c r="N18" i="6"/>
  <c r="H53" i="1"/>
  <c r="F22" i="6"/>
  <c r="O53" i="1"/>
  <c r="M22" i="6"/>
  <c r="G12" i="6"/>
  <c r="H52" i="1"/>
  <c r="G21" i="6"/>
  <c r="Q41" i="7"/>
  <c r="R41" i="7" s="1"/>
  <c r="Q22" i="7"/>
  <c r="R22" i="7" s="1"/>
  <c r="U22" i="7"/>
  <c r="V22" i="7"/>
  <c r="E41" i="8"/>
  <c r="F41" i="8"/>
  <c r="D41" i="8"/>
  <c r="C41" i="8"/>
  <c r="G41" i="8"/>
  <c r="V69" i="6"/>
  <c r="U57" i="1"/>
  <c r="G25" i="6"/>
  <c r="H56" i="1"/>
  <c r="M27" i="6"/>
  <c r="X32" i="7"/>
  <c r="Y32" i="7" s="1"/>
  <c r="X13" i="7"/>
  <c r="Y13" i="7" s="1"/>
  <c r="AB13" i="7"/>
  <c r="AC13" i="7" s="1"/>
  <c r="V6" i="7"/>
  <c r="Q6" i="7"/>
  <c r="R6" i="7" s="1"/>
  <c r="X9" i="7"/>
  <c r="Y9" i="7" s="1"/>
  <c r="AB9" i="7"/>
  <c r="AC9" i="7" s="1"/>
  <c r="C5" i="8"/>
  <c r="BX220" i="1"/>
  <c r="Q21" i="7"/>
  <c r="R21" i="7" s="1"/>
  <c r="U21" i="7"/>
  <c r="V21" i="7"/>
  <c r="Q31" i="7"/>
  <c r="R31" i="7" s="1"/>
  <c r="U8" i="7"/>
  <c r="V8" i="7"/>
  <c r="Q8" i="7"/>
  <c r="R8" i="7" s="1"/>
  <c r="V19" i="7"/>
  <c r="Q38" i="7"/>
  <c r="R38" i="7" s="1"/>
  <c r="Q19" i="7"/>
  <c r="R19" i="7" s="1"/>
  <c r="X31" i="7"/>
  <c r="Y31" i="7" s="1"/>
  <c r="G54" i="8"/>
  <c r="C54" i="8"/>
  <c r="E54" i="8"/>
  <c r="D54" i="8"/>
  <c r="Q16" i="7"/>
  <c r="R16" i="7" s="1"/>
  <c r="Q35" i="7"/>
  <c r="R35" i="7" s="1"/>
  <c r="U16" i="7"/>
  <c r="V16" i="7"/>
  <c r="S6" i="1"/>
  <c r="T6" i="1" s="1"/>
  <c r="O6" i="1"/>
  <c r="P6" i="1" s="1"/>
  <c r="AK99" i="1"/>
  <c r="D42" i="8"/>
  <c r="E42" i="8"/>
  <c r="D49" i="8"/>
  <c r="G48" i="8"/>
  <c r="F49" i="8"/>
  <c r="AO50" i="7"/>
  <c r="G47" i="8"/>
  <c r="C14" i="8"/>
  <c r="D14" i="8"/>
  <c r="E14" i="8"/>
  <c r="F47" i="8"/>
  <c r="D48" i="8"/>
  <c r="E48" i="8"/>
  <c r="Q28" i="7" l="1"/>
  <c r="R28" i="7" s="1"/>
  <c r="V154" i="1"/>
  <c r="V94" i="6" s="1"/>
  <c r="BV195" i="1"/>
  <c r="BV99" i="1"/>
  <c r="BV196" i="1"/>
  <c r="AM107" i="6" s="1"/>
  <c r="AC140" i="1"/>
  <c r="O94" i="6"/>
  <c r="D11" i="3"/>
  <c r="BV127" i="1"/>
  <c r="P67" i="6"/>
  <c r="G11" i="3"/>
  <c r="AK67" i="6"/>
  <c r="AN21" i="1"/>
  <c r="AO21" i="1" s="1"/>
  <c r="Z15" i="1"/>
  <c r="AA15" i="1" s="1"/>
  <c r="AG15" i="1" s="1"/>
  <c r="AH15" i="1" s="1"/>
  <c r="AN26" i="1"/>
  <c r="AO26" i="1" s="1"/>
  <c r="AN34" i="1"/>
  <c r="AO34" i="1" s="1"/>
  <c r="AN36" i="1"/>
  <c r="AO36" i="1" s="1"/>
  <c r="AR154" i="1"/>
  <c r="AC63" i="1"/>
  <c r="AD63" i="1" s="1"/>
  <c r="V44" i="1"/>
  <c r="V13" i="6" s="1"/>
  <c r="V19" i="1"/>
  <c r="W19" i="1" s="1"/>
  <c r="AA19" i="1"/>
  <c r="AC19" i="1" s="1"/>
  <c r="AD19" i="1" s="1"/>
  <c r="AC26" i="1"/>
  <c r="AD26" i="1" s="1"/>
  <c r="V7" i="1"/>
  <c r="W7" i="1" s="1"/>
  <c r="AJ26" i="1"/>
  <c r="AK26" i="1" s="1"/>
  <c r="AJ34" i="1"/>
  <c r="AK34" i="1" s="1"/>
  <c r="P41" i="1"/>
  <c r="P90" i="1"/>
  <c r="P154" i="1" s="1"/>
  <c r="AJ36" i="1"/>
  <c r="AK36" i="1" s="1"/>
  <c r="W67" i="6"/>
  <c r="P50" i="6"/>
  <c r="AA7" i="1"/>
  <c r="AC7" i="1" s="1"/>
  <c r="AD7" i="1" s="1"/>
  <c r="E11" i="3"/>
  <c r="AJ73" i="1"/>
  <c r="AK73" i="1" s="1"/>
  <c r="AC73" i="1"/>
  <c r="AD73" i="1" s="1"/>
  <c r="H16" i="8"/>
  <c r="AJ71" i="1"/>
  <c r="AK71" i="1" s="1"/>
  <c r="AJ63" i="1"/>
  <c r="AK63" i="1" s="1"/>
  <c r="AC28" i="1"/>
  <c r="AD28" i="1" s="1"/>
  <c r="AG28" i="1"/>
  <c r="AH28" i="1" s="1"/>
  <c r="AC36" i="1"/>
  <c r="AD36" i="1" s="1"/>
  <c r="AG31" i="1"/>
  <c r="AH31" i="1" s="1"/>
  <c r="AC31" i="1"/>
  <c r="AD31" i="1" s="1"/>
  <c r="AC32" i="1"/>
  <c r="AD32" i="1" s="1"/>
  <c r="AG32" i="1"/>
  <c r="AH32" i="1" s="1"/>
  <c r="AC38" i="1"/>
  <c r="AD38" i="1" s="1"/>
  <c r="AG38" i="1"/>
  <c r="AH38" i="1" s="1"/>
  <c r="AC37" i="1"/>
  <c r="AD37" i="1" s="1"/>
  <c r="AG37" i="1"/>
  <c r="AH37" i="1" s="1"/>
  <c r="AC24" i="1"/>
  <c r="AD24" i="1" s="1"/>
  <c r="AG24" i="1"/>
  <c r="AH24" i="1" s="1"/>
  <c r="AC40" i="1"/>
  <c r="AD40" i="1" s="1"/>
  <c r="AG40" i="1"/>
  <c r="AH40" i="1" s="1"/>
  <c r="AC33" i="1"/>
  <c r="AD33" i="1" s="1"/>
  <c r="AG33" i="1"/>
  <c r="AH33" i="1" s="1"/>
  <c r="AC30" i="1"/>
  <c r="AD30" i="1" s="1"/>
  <c r="AG30" i="1"/>
  <c r="AH30" i="1" s="1"/>
  <c r="AG27" i="1"/>
  <c r="AH27" i="1" s="1"/>
  <c r="AC27" i="1"/>
  <c r="AD27" i="1" s="1"/>
  <c r="AC22" i="1"/>
  <c r="AD22" i="1" s="1"/>
  <c r="AG22" i="1"/>
  <c r="AH22" i="1" s="1"/>
  <c r="AG39" i="1"/>
  <c r="AH39" i="1" s="1"/>
  <c r="AC39" i="1"/>
  <c r="AD39" i="1" s="1"/>
  <c r="AC25" i="1"/>
  <c r="AD25" i="1" s="1"/>
  <c r="AG25" i="1"/>
  <c r="AH25" i="1" s="1"/>
  <c r="Z16" i="1"/>
  <c r="AA16" i="1" s="1"/>
  <c r="AG16" i="1" s="1"/>
  <c r="AH16" i="1" s="1"/>
  <c r="V16" i="1"/>
  <c r="W16" i="1" s="1"/>
  <c r="H26" i="6"/>
  <c r="V22" i="6"/>
  <c r="H27" i="6"/>
  <c r="Z8" i="1"/>
  <c r="AA8" i="1" s="1"/>
  <c r="V8" i="1"/>
  <c r="W8" i="1" s="1"/>
  <c r="Z13" i="1"/>
  <c r="AA13" i="1" s="1"/>
  <c r="V13" i="1"/>
  <c r="W13" i="1" s="1"/>
  <c r="V47" i="1"/>
  <c r="W47" i="1" s="1"/>
  <c r="W16" i="6" s="1"/>
  <c r="W90" i="1"/>
  <c r="E9" i="3"/>
  <c r="Z18" i="1"/>
  <c r="AA18" i="1" s="1"/>
  <c r="V18" i="1"/>
  <c r="W18" i="1" s="1"/>
  <c r="V45" i="1"/>
  <c r="V14" i="6" s="1"/>
  <c r="AD50" i="6"/>
  <c r="AD90" i="1"/>
  <c r="F9" i="3"/>
  <c r="W50" i="6"/>
  <c r="X27" i="7"/>
  <c r="Y27" i="7" s="1"/>
  <c r="X28" i="7"/>
  <c r="Y28" i="7" s="1"/>
  <c r="X29" i="7"/>
  <c r="Y29" i="7" s="1"/>
  <c r="P57" i="1"/>
  <c r="H16" i="6"/>
  <c r="U16" i="6"/>
  <c r="U14" i="6"/>
  <c r="P45" i="1"/>
  <c r="P14" i="6" s="1"/>
  <c r="I45" i="1"/>
  <c r="H14" i="6"/>
  <c r="AB45" i="1"/>
  <c r="AE13" i="7"/>
  <c r="AF13" i="7" s="1"/>
  <c r="AE32" i="7"/>
  <c r="AF32" i="7" s="1"/>
  <c r="AI13" i="7"/>
  <c r="AJ13" i="7" s="1"/>
  <c r="AG12" i="1"/>
  <c r="AH12" i="1" s="1"/>
  <c r="AC12" i="1"/>
  <c r="AD12" i="1" s="1"/>
  <c r="O15" i="6"/>
  <c r="P46" i="1"/>
  <c r="P15" i="6" s="1"/>
  <c r="AG10" i="1"/>
  <c r="AH10" i="1" s="1"/>
  <c r="AC10" i="1"/>
  <c r="AD10" i="1" s="1"/>
  <c r="AC47" i="1"/>
  <c r="AD47" i="1" s="1"/>
  <c r="AD16" i="6" s="1"/>
  <c r="P58" i="1"/>
  <c r="O27" i="6"/>
  <c r="AG20" i="1"/>
  <c r="AH20" i="1" s="1"/>
  <c r="AC20" i="1"/>
  <c r="AD20" i="1" s="1"/>
  <c r="AC15" i="7"/>
  <c r="X15" i="7"/>
  <c r="Y15" i="7" s="1"/>
  <c r="X34" i="7"/>
  <c r="Y34" i="7" s="1"/>
  <c r="AB15" i="7"/>
  <c r="X20" i="7"/>
  <c r="Y20" i="7" s="1"/>
  <c r="AB20" i="7"/>
  <c r="AC20" i="7" s="1"/>
  <c r="X39" i="7"/>
  <c r="Y39" i="7" s="1"/>
  <c r="H18" i="6"/>
  <c r="I49" i="1"/>
  <c r="O18" i="6"/>
  <c r="P49" i="1"/>
  <c r="P18" i="6" s="1"/>
  <c r="AB43" i="1"/>
  <c r="U12" i="6"/>
  <c r="P50" i="1"/>
  <c r="P19" i="6" s="1"/>
  <c r="O19" i="6"/>
  <c r="X19" i="7"/>
  <c r="Y19" i="7" s="1"/>
  <c r="AB19" i="7"/>
  <c r="AC19" i="7" s="1"/>
  <c r="X38" i="7"/>
  <c r="Y38" i="7" s="1"/>
  <c r="X41" i="7"/>
  <c r="Y41" i="7" s="1"/>
  <c r="AB22" i="7"/>
  <c r="AC22" i="7"/>
  <c r="X22" i="7"/>
  <c r="Y22" i="7" s="1"/>
  <c r="X7" i="7"/>
  <c r="Y7" i="7" s="1"/>
  <c r="AB7" i="7"/>
  <c r="AC7" i="7"/>
  <c r="X26" i="7"/>
  <c r="Y26" i="7" s="1"/>
  <c r="P44" i="1"/>
  <c r="P13" i="6" s="1"/>
  <c r="O13" i="6"/>
  <c r="U24" i="6"/>
  <c r="AB55" i="1"/>
  <c r="V55" i="1"/>
  <c r="AE10" i="7"/>
  <c r="AF10" i="7" s="1"/>
  <c r="AE29" i="7"/>
  <c r="AF29" i="7" s="1"/>
  <c r="AI10" i="7"/>
  <c r="AJ10" i="7" s="1"/>
  <c r="W28" i="6"/>
  <c r="V28" i="6"/>
  <c r="W25" i="7"/>
  <c r="AD25" i="7" s="1"/>
  <c r="AK25" i="7" s="1"/>
  <c r="Q25" i="7"/>
  <c r="R25" i="7" s="1"/>
  <c r="I27" i="6"/>
  <c r="I52" i="1"/>
  <c r="H21" i="6"/>
  <c r="P43" i="1"/>
  <c r="O12" i="6"/>
  <c r="I107" i="6"/>
  <c r="I26" i="6"/>
  <c r="AB14" i="7"/>
  <c r="AC14" i="7" s="1"/>
  <c r="X33" i="7"/>
  <c r="Y33" i="7" s="1"/>
  <c r="X14" i="7"/>
  <c r="Y14" i="7" s="1"/>
  <c r="U18" i="6"/>
  <c r="AB49" i="1"/>
  <c r="AC49" i="1" s="1"/>
  <c r="AD49" i="1" s="1"/>
  <c r="AD18" i="6" s="1"/>
  <c r="I10" i="3"/>
  <c r="AM58" i="6"/>
  <c r="I50" i="1"/>
  <c r="H19" i="6"/>
  <c r="I55" i="1"/>
  <c r="H24" i="6"/>
  <c r="U13" i="6"/>
  <c r="AB44" i="1"/>
  <c r="I16" i="6"/>
  <c r="AG14" i="1"/>
  <c r="AH14" i="1" s="1"/>
  <c r="AC14" i="1"/>
  <c r="AD14" i="1" s="1"/>
  <c r="AB18" i="7"/>
  <c r="AC18" i="7"/>
  <c r="X18" i="7"/>
  <c r="Y18" i="7" s="1"/>
  <c r="AI47" i="1"/>
  <c r="AP47" i="1" s="1"/>
  <c r="AW47" i="1" s="1"/>
  <c r="BD47" i="1" s="1"/>
  <c r="BK47" i="1" s="1"/>
  <c r="BR47" i="1" s="1"/>
  <c r="AB16" i="6"/>
  <c r="P56" i="1"/>
  <c r="O25" i="6"/>
  <c r="P6" i="6"/>
  <c r="AB57" i="1"/>
  <c r="U26" i="6"/>
  <c r="O28" i="6"/>
  <c r="P28" i="6"/>
  <c r="H28" i="6"/>
  <c r="AB21" i="7"/>
  <c r="AC21" i="7"/>
  <c r="X21" i="7"/>
  <c r="Y21" i="7" s="1"/>
  <c r="X40" i="7"/>
  <c r="Y40" i="7" s="1"/>
  <c r="AM34" i="6"/>
  <c r="I7" i="3"/>
  <c r="AI9" i="7"/>
  <c r="AJ9" i="7" s="1"/>
  <c r="AE28" i="7"/>
  <c r="AF28" i="7" s="1"/>
  <c r="AE9" i="7"/>
  <c r="AF9" i="7" s="1"/>
  <c r="P55" i="1"/>
  <c r="O24" i="6"/>
  <c r="I50" i="6"/>
  <c r="I90" i="1"/>
  <c r="C9" i="3"/>
  <c r="AB56" i="1"/>
  <c r="U25" i="6"/>
  <c r="V56" i="1"/>
  <c r="AB8" i="7"/>
  <c r="AC8" i="7" s="1"/>
  <c r="X8" i="7"/>
  <c r="Y8" i="7" s="1"/>
  <c r="R23" i="7"/>
  <c r="O22" i="6"/>
  <c r="P53" i="1"/>
  <c r="P22" i="6" s="1"/>
  <c r="U50" i="1"/>
  <c r="N19" i="6"/>
  <c r="Q34" i="7"/>
  <c r="R34" i="7" s="1"/>
  <c r="H13" i="6"/>
  <c r="I44" i="1"/>
  <c r="AB22" i="6"/>
  <c r="AI53" i="1"/>
  <c r="AP53" i="1" s="1"/>
  <c r="AW53" i="1" s="1"/>
  <c r="BD53" i="1" s="1"/>
  <c r="BK53" i="1" s="1"/>
  <c r="BR53" i="1" s="1"/>
  <c r="I10" i="6"/>
  <c r="C5" i="3"/>
  <c r="H15" i="6"/>
  <c r="I46" i="1"/>
  <c r="V6" i="1"/>
  <c r="W6" i="1" s="1"/>
  <c r="V43" i="1"/>
  <c r="Z6" i="1"/>
  <c r="AA6" i="1" s="1"/>
  <c r="U46" i="1"/>
  <c r="N15" i="6"/>
  <c r="AJ21" i="1"/>
  <c r="AK21" i="1" s="1"/>
  <c r="H14" i="8"/>
  <c r="AB16" i="7"/>
  <c r="AC16" i="7" s="1"/>
  <c r="X16" i="7"/>
  <c r="Y16" i="7" s="1"/>
  <c r="X35" i="7"/>
  <c r="Y35" i="7" s="1"/>
  <c r="AK90" i="1"/>
  <c r="AK154" i="1" s="1"/>
  <c r="AK50" i="6"/>
  <c r="G9" i="3"/>
  <c r="AB6" i="7"/>
  <c r="AC6" i="7" s="1"/>
  <c r="X6" i="7"/>
  <c r="Y6" i="7" s="1"/>
  <c r="I56" i="1"/>
  <c r="H25" i="6"/>
  <c r="O51" i="1"/>
  <c r="U51" i="1"/>
  <c r="N20" i="6"/>
  <c r="P52" i="1"/>
  <c r="P21" i="6" s="1"/>
  <c r="O21" i="6"/>
  <c r="AC12" i="7"/>
  <c r="X12" i="7"/>
  <c r="Y12" i="7" s="1"/>
  <c r="E5" i="8" s="1"/>
  <c r="AB12" i="7"/>
  <c r="V9" i="1"/>
  <c r="W9" i="1" s="1"/>
  <c r="Z9" i="1"/>
  <c r="AA9" i="1" s="1"/>
  <c r="U58" i="1"/>
  <c r="N27" i="6"/>
  <c r="V57" i="1"/>
  <c r="H12" i="6"/>
  <c r="I43" i="1"/>
  <c r="K42" i="7"/>
  <c r="C4" i="8"/>
  <c r="D5" i="8"/>
  <c r="H22" i="6"/>
  <c r="I53" i="1"/>
  <c r="I13" i="3"/>
  <c r="AM68" i="6"/>
  <c r="U28" i="6"/>
  <c r="AD28" i="6"/>
  <c r="V49" i="1"/>
  <c r="P47" i="1"/>
  <c r="P16" i="6" s="1"/>
  <c r="O16" i="6"/>
  <c r="H20" i="6"/>
  <c r="I51" i="1"/>
  <c r="X37" i="7"/>
  <c r="Y37" i="7" s="1"/>
  <c r="U21" i="6"/>
  <c r="V52" i="1"/>
  <c r="AB52" i="1"/>
  <c r="W44" i="1" l="1"/>
  <c r="W13" i="6" s="1"/>
  <c r="AC53" i="1"/>
  <c r="AD53" i="1" s="1"/>
  <c r="AD22" i="6" s="1"/>
  <c r="AC15" i="1"/>
  <c r="AD15" i="1" s="1"/>
  <c r="BV90" i="1"/>
  <c r="I154" i="1"/>
  <c r="AJ140" i="1"/>
  <c r="AC154" i="1"/>
  <c r="AU21" i="1"/>
  <c r="AV21" i="1" s="1"/>
  <c r="AQ21" i="1"/>
  <c r="AR21" i="1" s="1"/>
  <c r="AQ71" i="1"/>
  <c r="AR71" i="1" s="1"/>
  <c r="AQ34" i="1"/>
  <c r="AR34" i="1" s="1"/>
  <c r="AU34" i="1"/>
  <c r="AV34" i="1" s="1"/>
  <c r="AU26" i="1"/>
  <c r="AV26" i="1" s="1"/>
  <c r="AQ26" i="1"/>
  <c r="AR26" i="1" s="1"/>
  <c r="AQ63" i="1"/>
  <c r="AR63" i="1" s="1"/>
  <c r="AN12" i="1"/>
  <c r="AO12" i="1" s="1"/>
  <c r="AN40" i="1"/>
  <c r="AO40" i="1" s="1"/>
  <c r="AN32" i="1"/>
  <c r="AO32" i="1" s="1"/>
  <c r="AN14" i="1"/>
  <c r="AO14" i="1" s="1"/>
  <c r="AN24" i="1"/>
  <c r="AO24" i="1" s="1"/>
  <c r="AN22" i="1"/>
  <c r="AO22" i="1" s="1"/>
  <c r="AU36" i="1"/>
  <c r="AV36" i="1" s="1"/>
  <c r="AQ36" i="1"/>
  <c r="AR36" i="1" s="1"/>
  <c r="AQ73" i="1"/>
  <c r="AR73" i="1" s="1"/>
  <c r="AN16" i="1"/>
  <c r="AO16" i="1" s="1"/>
  <c r="AN27" i="1"/>
  <c r="AO27" i="1" s="1"/>
  <c r="AN31" i="1"/>
  <c r="AO31" i="1" s="1"/>
  <c r="AN10" i="1"/>
  <c r="AO10" i="1" s="1"/>
  <c r="AN15" i="1"/>
  <c r="AO15" i="1" s="1"/>
  <c r="AN25" i="1"/>
  <c r="AO25" i="1" s="1"/>
  <c r="AN30" i="1"/>
  <c r="AO30" i="1" s="1"/>
  <c r="AN37" i="1"/>
  <c r="AO37" i="1" s="1"/>
  <c r="AN33" i="1"/>
  <c r="AO33" i="1" s="1"/>
  <c r="AN38" i="1"/>
  <c r="AO38" i="1" s="1"/>
  <c r="AN28" i="1"/>
  <c r="AO28" i="1" s="1"/>
  <c r="AN20" i="1"/>
  <c r="AO20" i="1" s="1"/>
  <c r="AN39" i="1"/>
  <c r="AO39" i="1" s="1"/>
  <c r="AG7" i="1"/>
  <c r="AH7" i="1" s="1"/>
  <c r="P41" i="6"/>
  <c r="AG19" i="1"/>
  <c r="AH19" i="1" s="1"/>
  <c r="AC44" i="1"/>
  <c r="AD44" i="1" s="1"/>
  <c r="AD13" i="6" s="1"/>
  <c r="AM41" i="6"/>
  <c r="AJ15" i="1"/>
  <c r="AK15" i="1" s="1"/>
  <c r="W41" i="1"/>
  <c r="AJ40" i="1"/>
  <c r="AK40" i="1" s="1"/>
  <c r="AJ32" i="1"/>
  <c r="AK32" i="1" s="1"/>
  <c r="AJ28" i="1"/>
  <c r="AK28" i="1" s="1"/>
  <c r="AC16" i="1"/>
  <c r="AD16" i="1" s="1"/>
  <c r="AD9" i="6" s="1"/>
  <c r="W8" i="6"/>
  <c r="W9" i="6"/>
  <c r="AI16" i="6"/>
  <c r="AI22" i="6"/>
  <c r="P26" i="6"/>
  <c r="I14" i="6"/>
  <c r="P25" i="6"/>
  <c r="P27" i="6"/>
  <c r="P24" i="6"/>
  <c r="I78" i="1"/>
  <c r="AJ69" i="1"/>
  <c r="AK69" i="1" s="1"/>
  <c r="AJ77" i="1"/>
  <c r="AK77" i="1" s="1"/>
  <c r="AJ22" i="1"/>
  <c r="AK22" i="1" s="1"/>
  <c r="AJ59" i="1"/>
  <c r="AK59" i="1" s="1"/>
  <c r="AJ31" i="1"/>
  <c r="AK31" i="1" s="1"/>
  <c r="AJ68" i="1"/>
  <c r="AK68" i="1" s="1"/>
  <c r="AJ37" i="1"/>
  <c r="AK37" i="1" s="1"/>
  <c r="AJ74" i="1"/>
  <c r="AK74" i="1" s="1"/>
  <c r="AJ27" i="1"/>
  <c r="AK27" i="1" s="1"/>
  <c r="AJ64" i="1"/>
  <c r="AK64" i="1" s="1"/>
  <c r="AJ38" i="1"/>
  <c r="AK38" i="1" s="1"/>
  <c r="AJ75" i="1"/>
  <c r="AK75" i="1" s="1"/>
  <c r="AJ39" i="1"/>
  <c r="AK39" i="1" s="1"/>
  <c r="AJ76" i="1"/>
  <c r="AK76" i="1" s="1"/>
  <c r="AJ30" i="1"/>
  <c r="AK30" i="1" s="1"/>
  <c r="AJ67" i="1"/>
  <c r="AK67" i="1" s="1"/>
  <c r="AJ24" i="1"/>
  <c r="AK24" i="1" s="1"/>
  <c r="AJ61" i="1"/>
  <c r="AK61" i="1" s="1"/>
  <c r="AJ25" i="1"/>
  <c r="AK25" i="1" s="1"/>
  <c r="AJ62" i="1"/>
  <c r="AK62" i="1" s="1"/>
  <c r="AJ33" i="1"/>
  <c r="AK33" i="1" s="1"/>
  <c r="AJ70" i="1"/>
  <c r="AK70" i="1" s="1"/>
  <c r="AJ65" i="1"/>
  <c r="AK65" i="1" s="1"/>
  <c r="AC45" i="1"/>
  <c r="AD45" i="1" s="1"/>
  <c r="AD14" i="6" s="1"/>
  <c r="W45" i="1"/>
  <c r="W14" i="6" s="1"/>
  <c r="V16" i="6"/>
  <c r="AG13" i="1"/>
  <c r="AH13" i="1" s="1"/>
  <c r="AC13" i="1"/>
  <c r="AD13" i="1" s="1"/>
  <c r="AC18" i="1"/>
  <c r="AD18" i="1" s="1"/>
  <c r="AG18" i="1"/>
  <c r="AH18" i="1" s="1"/>
  <c r="AG8" i="1"/>
  <c r="AH8" i="1" s="1"/>
  <c r="AC8" i="1"/>
  <c r="AD8" i="1" s="1"/>
  <c r="W41" i="6"/>
  <c r="W154" i="1"/>
  <c r="W94" i="6" s="1"/>
  <c r="AD41" i="6"/>
  <c r="AD154" i="1"/>
  <c r="AD94" i="6" s="1"/>
  <c r="R42" i="7"/>
  <c r="R44" i="7" s="1"/>
  <c r="AI45" i="1"/>
  <c r="AP45" i="1" s="1"/>
  <c r="AW45" i="1" s="1"/>
  <c r="BD45" i="1" s="1"/>
  <c r="BK45" i="1" s="1"/>
  <c r="BR45" i="1" s="1"/>
  <c r="AB14" i="6"/>
  <c r="AL10" i="7"/>
  <c r="AM10" i="7" s="1"/>
  <c r="AL29" i="7"/>
  <c r="AM29" i="7" s="1"/>
  <c r="AO29" i="7" s="1"/>
  <c r="AE39" i="7"/>
  <c r="AF39" i="7" s="1"/>
  <c r="AI20" i="7"/>
  <c r="AJ20" i="7" s="1"/>
  <c r="AE20" i="7"/>
  <c r="AF20" i="7" s="1"/>
  <c r="AJ12" i="1"/>
  <c r="AK12" i="1" s="1"/>
  <c r="AI16" i="7"/>
  <c r="AJ16" i="7"/>
  <c r="AE16" i="7"/>
  <c r="AF16" i="7" s="1"/>
  <c r="AE35" i="7"/>
  <c r="AF35" i="7" s="1"/>
  <c r="AL13" i="7"/>
  <c r="AM13" i="7" s="1"/>
  <c r="AO13" i="7" s="1"/>
  <c r="AL32" i="7"/>
  <c r="AM32" i="7" s="1"/>
  <c r="AO32" i="7" s="1"/>
  <c r="AI14" i="7"/>
  <c r="AJ14" i="7" s="1"/>
  <c r="AE14" i="7"/>
  <c r="AF14" i="7" s="1"/>
  <c r="AE33" i="7"/>
  <c r="AF33" i="7" s="1"/>
  <c r="AE19" i="7"/>
  <c r="AF19" i="7" s="1"/>
  <c r="AI19" i="7"/>
  <c r="AJ19" i="7" s="1"/>
  <c r="AE38" i="7"/>
  <c r="AF38" i="7" s="1"/>
  <c r="AJ16" i="1"/>
  <c r="AK16" i="1" s="1"/>
  <c r="AJ53" i="1"/>
  <c r="AI6" i="7"/>
  <c r="AJ6" i="7" s="1"/>
  <c r="AE6" i="7"/>
  <c r="AF6" i="7" s="1"/>
  <c r="AE25" i="7"/>
  <c r="AF25" i="7" s="1"/>
  <c r="AL28" i="7"/>
  <c r="AM28" i="7" s="1"/>
  <c r="AO28" i="7" s="1"/>
  <c r="AL9" i="7"/>
  <c r="AM9" i="7" s="1"/>
  <c r="AO10" i="7"/>
  <c r="AI8" i="7"/>
  <c r="AJ8" i="7" s="1"/>
  <c r="AE8" i="7"/>
  <c r="AF8" i="7" s="1"/>
  <c r="AE27" i="7"/>
  <c r="AF27" i="7" s="1"/>
  <c r="AJ47" i="1"/>
  <c r="AJ10" i="1"/>
  <c r="AK10" i="1" s="1"/>
  <c r="AB58" i="1"/>
  <c r="U27" i="6"/>
  <c r="V58" i="1"/>
  <c r="AK41" i="6"/>
  <c r="I15" i="6"/>
  <c r="I22" i="6"/>
  <c r="AG9" i="1"/>
  <c r="AH9" i="1" s="1"/>
  <c r="AC9" i="1"/>
  <c r="AD9" i="1" s="1"/>
  <c r="AD7" i="6" s="1"/>
  <c r="O20" i="6"/>
  <c r="P51" i="1"/>
  <c r="P20" i="6" s="1"/>
  <c r="W49" i="1"/>
  <c r="W18" i="6" s="1"/>
  <c r="V18" i="6"/>
  <c r="AM50" i="6"/>
  <c r="I9" i="3"/>
  <c r="P10" i="6"/>
  <c r="D5" i="3"/>
  <c r="I19" i="6"/>
  <c r="P12" i="6"/>
  <c r="I18" i="6"/>
  <c r="AJ20" i="1"/>
  <c r="AK20" i="1" s="1"/>
  <c r="C7" i="8"/>
  <c r="I25" i="6"/>
  <c r="U15" i="6"/>
  <c r="AB46" i="1"/>
  <c r="K44" i="7"/>
  <c r="AI44" i="1"/>
  <c r="AP44" i="1" s="1"/>
  <c r="AW44" i="1" s="1"/>
  <c r="BD44" i="1" s="1"/>
  <c r="BK44" i="1" s="1"/>
  <c r="BR44" i="1" s="1"/>
  <c r="AB13" i="6"/>
  <c r="AE41" i="7"/>
  <c r="AF41" i="7" s="1"/>
  <c r="AE22" i="7"/>
  <c r="AF22" i="7" s="1"/>
  <c r="AI22" i="7"/>
  <c r="AJ22" i="7" s="1"/>
  <c r="AE34" i="7"/>
  <c r="AF34" i="7" s="1"/>
  <c r="AE15" i="7"/>
  <c r="AF15" i="7" s="1"/>
  <c r="AI15" i="7"/>
  <c r="AJ15" i="7"/>
  <c r="AJ14" i="1"/>
  <c r="AK14" i="1" s="1"/>
  <c r="I20" i="6"/>
  <c r="AI12" i="7"/>
  <c r="AJ12" i="7" s="1"/>
  <c r="AE12" i="7"/>
  <c r="AF12" i="7" s="1"/>
  <c r="AE31" i="7"/>
  <c r="AF31" i="7" s="1"/>
  <c r="V50" i="1"/>
  <c r="U19" i="6"/>
  <c r="AB50" i="1"/>
  <c r="V25" i="6"/>
  <c r="W56" i="1"/>
  <c r="W25" i="6" s="1"/>
  <c r="I28" i="6"/>
  <c r="I21" i="6"/>
  <c r="AI55" i="1"/>
  <c r="AP55" i="1" s="1"/>
  <c r="AW55" i="1" s="1"/>
  <c r="BD55" i="1" s="1"/>
  <c r="BK55" i="1" s="1"/>
  <c r="BR55" i="1" s="1"/>
  <c r="AB24" i="6"/>
  <c r="AC55" i="1"/>
  <c r="AD55" i="1" s="1"/>
  <c r="AD24" i="6" s="1"/>
  <c r="AI43" i="1"/>
  <c r="AP43" i="1" s="1"/>
  <c r="AW43" i="1" s="1"/>
  <c r="BD43" i="1" s="1"/>
  <c r="BK43" i="1" s="1"/>
  <c r="BR43" i="1" s="1"/>
  <c r="AB12" i="6"/>
  <c r="Y23" i="7"/>
  <c r="I12" i="6"/>
  <c r="U20" i="6"/>
  <c r="AB51" i="1"/>
  <c r="V51" i="1"/>
  <c r="V12" i="6"/>
  <c r="W43" i="1"/>
  <c r="I13" i="6"/>
  <c r="AB25" i="6"/>
  <c r="AI56" i="1"/>
  <c r="AP56" i="1" s="1"/>
  <c r="AW56" i="1" s="1"/>
  <c r="BD56" i="1" s="1"/>
  <c r="BK56" i="1" s="1"/>
  <c r="BR56" i="1" s="1"/>
  <c r="AC56" i="1"/>
  <c r="AD56" i="1" s="1"/>
  <c r="AD25" i="6" s="1"/>
  <c r="AB18" i="6"/>
  <c r="AI49" i="1"/>
  <c r="AP49" i="1" s="1"/>
  <c r="AW49" i="1" s="1"/>
  <c r="BD49" i="1" s="1"/>
  <c r="BK49" i="1" s="1"/>
  <c r="BR49" i="1" s="1"/>
  <c r="P94" i="6"/>
  <c r="V24" i="6"/>
  <c r="W55" i="1"/>
  <c r="W24" i="6" s="1"/>
  <c r="AG6" i="1"/>
  <c r="AH6" i="1" s="1"/>
  <c r="AC43" i="1"/>
  <c r="AD43" i="1" s="1"/>
  <c r="AC6" i="1"/>
  <c r="AD6" i="1" s="1"/>
  <c r="W7" i="6"/>
  <c r="X25" i="7"/>
  <c r="Y25" i="7" s="1"/>
  <c r="E4" i="8" s="1"/>
  <c r="W6" i="6"/>
  <c r="I41" i="6"/>
  <c r="AO9" i="7"/>
  <c r="AJ21" i="7"/>
  <c r="AE21" i="7"/>
  <c r="AF21" i="7" s="1"/>
  <c r="AE40" i="7"/>
  <c r="AF40" i="7" s="1"/>
  <c r="AI21" i="7"/>
  <c r="E6" i="8"/>
  <c r="I24" i="6"/>
  <c r="AI28" i="6"/>
  <c r="AB28" i="6"/>
  <c r="D4" i="8"/>
  <c r="D7" i="8" s="1"/>
  <c r="AB21" i="6"/>
  <c r="AI52" i="1"/>
  <c r="AP52" i="1" s="1"/>
  <c r="AW52" i="1" s="1"/>
  <c r="BD52" i="1" s="1"/>
  <c r="BK52" i="1" s="1"/>
  <c r="BR52" i="1" s="1"/>
  <c r="AC52" i="1"/>
  <c r="AD52" i="1" s="1"/>
  <c r="AD21" i="6" s="1"/>
  <c r="V21" i="6"/>
  <c r="W52" i="1"/>
  <c r="W21" i="6" s="1"/>
  <c r="V26" i="6"/>
  <c r="W57" i="1"/>
  <c r="V46" i="1"/>
  <c r="AB26" i="6"/>
  <c r="AI57" i="1"/>
  <c r="AP57" i="1" s="1"/>
  <c r="AW57" i="1" s="1"/>
  <c r="BD57" i="1" s="1"/>
  <c r="BK57" i="1" s="1"/>
  <c r="BR57" i="1" s="1"/>
  <c r="AE18" i="7"/>
  <c r="AF18" i="7" s="1"/>
  <c r="AI18" i="7"/>
  <c r="AJ18" i="7" s="1"/>
  <c r="AE37" i="7"/>
  <c r="AF37" i="7" s="1"/>
  <c r="AE7" i="7"/>
  <c r="AF7" i="7" s="1"/>
  <c r="AI7" i="7"/>
  <c r="AJ7" i="7"/>
  <c r="AE26" i="7"/>
  <c r="AF26" i="7" s="1"/>
  <c r="AC57" i="1"/>
  <c r="AD57" i="1" s="1"/>
  <c r="AD26" i="6" s="1"/>
  <c r="BV154" i="1" l="1"/>
  <c r="AM94" i="6" s="1"/>
  <c r="AJ80" i="6"/>
  <c r="AJ154" i="1"/>
  <c r="AJ94" i="6" s="1"/>
  <c r="AU31" i="1"/>
  <c r="AV31" i="1" s="1"/>
  <c r="AQ31" i="1"/>
  <c r="AR31" i="1" s="1"/>
  <c r="AQ68" i="1"/>
  <c r="AR68" i="1" s="1"/>
  <c r="AU24" i="1"/>
  <c r="AV24" i="1" s="1"/>
  <c r="AQ24" i="1"/>
  <c r="AR24" i="1" s="1"/>
  <c r="AQ61" i="1"/>
  <c r="AR61" i="1" s="1"/>
  <c r="AU12" i="1"/>
  <c r="AV12" i="1" s="1"/>
  <c r="AQ12" i="1"/>
  <c r="AR12" i="1" s="1"/>
  <c r="AQ49" i="1"/>
  <c r="AR49" i="1" s="1"/>
  <c r="BB21" i="1"/>
  <c r="BC21" i="1" s="1"/>
  <c r="AX21" i="1"/>
  <c r="AY21" i="1" s="1"/>
  <c r="AU14" i="1"/>
  <c r="AV14" i="1" s="1"/>
  <c r="AQ14" i="1"/>
  <c r="AR14" i="1" s="1"/>
  <c r="AX26" i="1"/>
  <c r="AY26" i="1" s="1"/>
  <c r="BB26" i="1"/>
  <c r="BC26" i="1" s="1"/>
  <c r="AX63" i="1"/>
  <c r="AY63" i="1" s="1"/>
  <c r="AU38" i="1"/>
  <c r="AV38" i="1" s="1"/>
  <c r="AQ38" i="1"/>
  <c r="AR38" i="1" s="1"/>
  <c r="AQ75" i="1"/>
  <c r="AR75" i="1" s="1"/>
  <c r="AU33" i="1"/>
  <c r="AV33" i="1" s="1"/>
  <c r="AQ33" i="1"/>
  <c r="AR33" i="1" s="1"/>
  <c r="AQ70" i="1"/>
  <c r="AR70" i="1" s="1"/>
  <c r="AU16" i="1"/>
  <c r="AV16" i="1" s="1"/>
  <c r="AQ16" i="1"/>
  <c r="AR16" i="1" s="1"/>
  <c r="AQ53" i="1"/>
  <c r="AR53" i="1" s="1"/>
  <c r="BB36" i="1"/>
  <c r="BC36" i="1" s="1"/>
  <c r="AX36" i="1"/>
  <c r="AY36" i="1" s="1"/>
  <c r="AX73" i="1"/>
  <c r="AY73" i="1" s="1"/>
  <c r="AU28" i="1"/>
  <c r="AV28" i="1" s="1"/>
  <c r="AQ28" i="1"/>
  <c r="AR28" i="1" s="1"/>
  <c r="AQ65" i="1"/>
  <c r="AR65" i="1" s="1"/>
  <c r="AU30" i="1"/>
  <c r="AV30" i="1" s="1"/>
  <c r="AQ67" i="1"/>
  <c r="AR67" i="1" s="1"/>
  <c r="AQ30" i="1"/>
  <c r="AR30" i="1" s="1"/>
  <c r="AU32" i="1"/>
  <c r="AV32" i="1" s="1"/>
  <c r="AQ69" i="1"/>
  <c r="AR69" i="1" s="1"/>
  <c r="AQ32" i="1"/>
  <c r="AR32" i="1" s="1"/>
  <c r="AN7" i="1"/>
  <c r="AO7" i="1" s="1"/>
  <c r="AN13" i="1"/>
  <c r="AO13" i="1" s="1"/>
  <c r="AU39" i="1"/>
  <c r="AV39" i="1" s="1"/>
  <c r="AQ39" i="1"/>
  <c r="AR39" i="1" s="1"/>
  <c r="AQ76" i="1"/>
  <c r="AR76" i="1" s="1"/>
  <c r="AQ25" i="1"/>
  <c r="AR25" i="1" s="1"/>
  <c r="AU25" i="1"/>
  <c r="AV25" i="1" s="1"/>
  <c r="AQ62" i="1"/>
  <c r="AR62" i="1" s="1"/>
  <c r="AQ27" i="1"/>
  <c r="AR27" i="1" s="1"/>
  <c r="AU27" i="1"/>
  <c r="AV27" i="1" s="1"/>
  <c r="AQ64" i="1"/>
  <c r="AR64" i="1" s="1"/>
  <c r="AQ22" i="1"/>
  <c r="AR22" i="1" s="1"/>
  <c r="AU22" i="1"/>
  <c r="AV22" i="1" s="1"/>
  <c r="AQ59" i="1"/>
  <c r="AR59" i="1" s="1"/>
  <c r="AU40" i="1"/>
  <c r="AV40" i="1" s="1"/>
  <c r="AQ40" i="1"/>
  <c r="AR40" i="1" s="1"/>
  <c r="AQ77" i="1"/>
  <c r="AR77" i="1" s="1"/>
  <c r="AN6" i="1"/>
  <c r="AO6" i="1" s="1"/>
  <c r="AU20" i="1"/>
  <c r="AV20" i="1" s="1"/>
  <c r="AQ20" i="1"/>
  <c r="AR20" i="1" s="1"/>
  <c r="AQ57" i="1"/>
  <c r="AR57" i="1" s="1"/>
  <c r="BB34" i="1"/>
  <c r="BC34" i="1" s="1"/>
  <c r="AX34" i="1"/>
  <c r="AY34" i="1" s="1"/>
  <c r="AX71" i="1"/>
  <c r="AY71" i="1" s="1"/>
  <c r="AN9" i="1"/>
  <c r="AO9" i="1" s="1"/>
  <c r="AJ7" i="1"/>
  <c r="AK7" i="1" s="1"/>
  <c r="AN8" i="1"/>
  <c r="AO8" i="1" s="1"/>
  <c r="AU37" i="1"/>
  <c r="AV37" i="1" s="1"/>
  <c r="AQ37" i="1"/>
  <c r="AR37" i="1" s="1"/>
  <c r="AQ74" i="1"/>
  <c r="AR74" i="1" s="1"/>
  <c r="AQ10" i="1"/>
  <c r="AR10" i="1" s="1"/>
  <c r="AU10" i="1"/>
  <c r="AV10" i="1" s="1"/>
  <c r="AQ47" i="1"/>
  <c r="AR47" i="1" s="1"/>
  <c r="AQ15" i="1"/>
  <c r="AR15" i="1" s="1"/>
  <c r="AU15" i="1"/>
  <c r="AV15" i="1" s="1"/>
  <c r="AQ52" i="1"/>
  <c r="AR52" i="1" s="1"/>
  <c r="AN18" i="1"/>
  <c r="AO18" i="1"/>
  <c r="AN19" i="1"/>
  <c r="AO19" i="1" s="1"/>
  <c r="AK9" i="6"/>
  <c r="AM9" i="6" s="1"/>
  <c r="AJ19" i="1"/>
  <c r="AK19" i="1" s="1"/>
  <c r="AJ13" i="1"/>
  <c r="AK13" i="1" s="1"/>
  <c r="AK8" i="6" s="1"/>
  <c r="AI26" i="6"/>
  <c r="AD41" i="1"/>
  <c r="AJ8" i="1"/>
  <c r="AK8" i="1" s="1"/>
  <c r="AJ18" i="1"/>
  <c r="AK18" i="1" s="1"/>
  <c r="AI13" i="6"/>
  <c r="AI18" i="6"/>
  <c r="AI12" i="6"/>
  <c r="I80" i="1"/>
  <c r="I156" i="1" s="1"/>
  <c r="I160" i="1" s="1"/>
  <c r="I161" i="1" s="1"/>
  <c r="P78" i="1"/>
  <c r="P80" i="1" s="1"/>
  <c r="P156" i="1" s="1"/>
  <c r="P160" i="1" s="1"/>
  <c r="P161" i="1" s="1"/>
  <c r="AD8" i="6"/>
  <c r="AJ45" i="1"/>
  <c r="AK45" i="1" s="1"/>
  <c r="AI14" i="6"/>
  <c r="AJ44" i="1"/>
  <c r="AJ13" i="6" s="1"/>
  <c r="E7" i="8"/>
  <c r="AL37" i="7"/>
  <c r="AM37" i="7" s="1"/>
  <c r="AO37" i="7" s="1"/>
  <c r="AL18" i="7"/>
  <c r="AM18" i="7" s="1"/>
  <c r="G6" i="8" s="1"/>
  <c r="AJ6" i="1"/>
  <c r="AK6" i="1" s="1"/>
  <c r="AJ43" i="1"/>
  <c r="AL39" i="7"/>
  <c r="AM39" i="7" s="1"/>
  <c r="AL20" i="7"/>
  <c r="AM20" i="7" s="1"/>
  <c r="AL14" i="7"/>
  <c r="AM14" i="7" s="1"/>
  <c r="AO14" i="7" s="1"/>
  <c r="AL33" i="7"/>
  <c r="AM33" i="7" s="1"/>
  <c r="AO33" i="7" s="1"/>
  <c r="AL8" i="7"/>
  <c r="AM8" i="7" s="1"/>
  <c r="AL27" i="7"/>
  <c r="AM27" i="7" s="1"/>
  <c r="AO27" i="7" s="1"/>
  <c r="AL22" i="7"/>
  <c r="AM22" i="7" s="1"/>
  <c r="AO22" i="7" s="1"/>
  <c r="AL41" i="7"/>
  <c r="AM41" i="7" s="1"/>
  <c r="AO41" i="7" s="1"/>
  <c r="AL6" i="7"/>
  <c r="AM6" i="7" s="1"/>
  <c r="AO6" i="7" s="1"/>
  <c r="AL25" i="7"/>
  <c r="AM25" i="7" s="1"/>
  <c r="AO25" i="7" s="1"/>
  <c r="AO21" i="7"/>
  <c r="AL12" i="7"/>
  <c r="AM12" i="7" s="1"/>
  <c r="AL31" i="7"/>
  <c r="AM31" i="7" s="1"/>
  <c r="AO31" i="7" s="1"/>
  <c r="AL19" i="7"/>
  <c r="AM19" i="7" s="1"/>
  <c r="AO19" i="7" s="1"/>
  <c r="AL38" i="7"/>
  <c r="AM38" i="7" s="1"/>
  <c r="AO38" i="7" s="1"/>
  <c r="AJ9" i="1"/>
  <c r="AK9" i="1" s="1"/>
  <c r="AI21" i="6"/>
  <c r="AJ52" i="1"/>
  <c r="AL40" i="7"/>
  <c r="AM40" i="7" s="1"/>
  <c r="AO40" i="7" s="1"/>
  <c r="AL21" i="7"/>
  <c r="AM21" i="7" s="1"/>
  <c r="Y42" i="7"/>
  <c r="Y44" i="7" s="1"/>
  <c r="W51" i="1"/>
  <c r="V20" i="6"/>
  <c r="V19" i="6"/>
  <c r="W50" i="1"/>
  <c r="AK47" i="1"/>
  <c r="AJ16" i="6"/>
  <c r="AO39" i="7"/>
  <c r="AD12" i="6"/>
  <c r="AK94" i="6"/>
  <c r="AK53" i="1"/>
  <c r="AJ22" i="6"/>
  <c r="AB20" i="6"/>
  <c r="AI51" i="1"/>
  <c r="AP51" i="1" s="1"/>
  <c r="AW51" i="1" s="1"/>
  <c r="BD51" i="1" s="1"/>
  <c r="BK51" i="1" s="1"/>
  <c r="BR51" i="1" s="1"/>
  <c r="AC51" i="1"/>
  <c r="AD51" i="1" s="1"/>
  <c r="AD20" i="6" s="1"/>
  <c r="AB27" i="6"/>
  <c r="AI58" i="1"/>
  <c r="AP58" i="1" s="1"/>
  <c r="AC58" i="1"/>
  <c r="AD58" i="1" s="1"/>
  <c r="AD27" i="6" s="1"/>
  <c r="F5" i="8"/>
  <c r="AL15" i="7"/>
  <c r="AM15" i="7" s="1"/>
  <c r="AO15" i="7" s="1"/>
  <c r="AL34" i="7"/>
  <c r="AM34" i="7" s="1"/>
  <c r="AO34" i="7" s="1"/>
  <c r="AO8" i="7"/>
  <c r="F4" i="8"/>
  <c r="AF23" i="7"/>
  <c r="AF42" i="7"/>
  <c r="C6" i="3"/>
  <c r="I29" i="6"/>
  <c r="AJ49" i="1"/>
  <c r="W12" i="6"/>
  <c r="AI24" i="6"/>
  <c r="AJ55" i="1"/>
  <c r="AI46" i="1"/>
  <c r="AP46" i="1" s="1"/>
  <c r="AW46" i="1" s="1"/>
  <c r="BD46" i="1" s="1"/>
  <c r="BK46" i="1" s="1"/>
  <c r="BR46" i="1" s="1"/>
  <c r="AB15" i="6"/>
  <c r="AL7" i="7"/>
  <c r="AM7" i="7" s="1"/>
  <c r="AO7" i="7" s="1"/>
  <c r="AL26" i="7"/>
  <c r="AM26" i="7" s="1"/>
  <c r="AO26" i="7" s="1"/>
  <c r="W10" i="6"/>
  <c r="E5" i="3"/>
  <c r="V27" i="6"/>
  <c r="W58" i="1"/>
  <c r="AI25" i="6"/>
  <c r="AJ56" i="1"/>
  <c r="AL35" i="7"/>
  <c r="AM35" i="7" s="1"/>
  <c r="AO35" i="7" s="1"/>
  <c r="AL16" i="7"/>
  <c r="AM16" i="7" s="1"/>
  <c r="AO16" i="7" s="1"/>
  <c r="I94" i="6"/>
  <c r="W26" i="6"/>
  <c r="AD6" i="6"/>
  <c r="C10" i="8"/>
  <c r="K103" i="7"/>
  <c r="AB19" i="6"/>
  <c r="AI50" i="1"/>
  <c r="AP50" i="1" s="1"/>
  <c r="AW50" i="1" s="1"/>
  <c r="BD50" i="1" s="1"/>
  <c r="BK50" i="1" s="1"/>
  <c r="BR50" i="1" s="1"/>
  <c r="AC50" i="1"/>
  <c r="AD50" i="1" s="1"/>
  <c r="AD19" i="6" s="1"/>
  <c r="AO20" i="7"/>
  <c r="V15" i="6"/>
  <c r="W46" i="1"/>
  <c r="F6" i="8"/>
  <c r="AO18" i="7"/>
  <c r="D10" i="8"/>
  <c r="D17" i="8" s="1"/>
  <c r="R103" i="7"/>
  <c r="AJ57" i="1"/>
  <c r="AC46" i="1"/>
  <c r="AD46" i="1" s="1"/>
  <c r="AD15" i="6" s="1"/>
  <c r="AX75" i="1" l="1"/>
  <c r="AY75" i="1" s="1"/>
  <c r="AX38" i="1"/>
  <c r="AY38" i="1" s="1"/>
  <c r="BB38" i="1"/>
  <c r="BC38" i="1" s="1"/>
  <c r="BB40" i="1"/>
  <c r="BC40" i="1" s="1"/>
  <c r="AX40" i="1"/>
  <c r="AY40" i="1" s="1"/>
  <c r="AX77" i="1"/>
  <c r="AY77" i="1" s="1"/>
  <c r="AU7" i="1"/>
  <c r="AV7" i="1" s="1"/>
  <c r="AQ7" i="1"/>
  <c r="AR7" i="1" s="1"/>
  <c r="AQ44" i="1"/>
  <c r="AR44" i="1" s="1"/>
  <c r="BI26" i="1"/>
  <c r="BJ26" i="1" s="1"/>
  <c r="BE26" i="1"/>
  <c r="BF26" i="1" s="1"/>
  <c r="BE63" i="1"/>
  <c r="BF63" i="1" s="1"/>
  <c r="BB12" i="1"/>
  <c r="BC12" i="1" s="1"/>
  <c r="AX12" i="1"/>
  <c r="AY12" i="1" s="1"/>
  <c r="AX49" i="1"/>
  <c r="AY49" i="1" s="1"/>
  <c r="BB15" i="1"/>
  <c r="BC15" i="1" s="1"/>
  <c r="AX15" i="1"/>
  <c r="AY15" i="1" s="1"/>
  <c r="AX52" i="1"/>
  <c r="AY52" i="1" s="1"/>
  <c r="BB25" i="1"/>
  <c r="BC25" i="1" s="1"/>
  <c r="AX25" i="1"/>
  <c r="AY25" i="1" s="1"/>
  <c r="AX62" i="1"/>
  <c r="AY62" i="1" s="1"/>
  <c r="AX28" i="1"/>
  <c r="AY28" i="1" s="1"/>
  <c r="BB28" i="1"/>
  <c r="BC28" i="1" s="1"/>
  <c r="AX65" i="1"/>
  <c r="AY65" i="1" s="1"/>
  <c r="BB30" i="1"/>
  <c r="BC30" i="1" s="1"/>
  <c r="AX30" i="1"/>
  <c r="AY30" i="1" s="1"/>
  <c r="AX67" i="1"/>
  <c r="AY67" i="1" s="1"/>
  <c r="AQ8" i="1"/>
  <c r="AR8" i="1" s="1"/>
  <c r="AU8" i="1"/>
  <c r="AV8" i="1" s="1"/>
  <c r="AQ45" i="1"/>
  <c r="AR45" i="1" s="1"/>
  <c r="BB22" i="1"/>
  <c r="BC22" i="1" s="1"/>
  <c r="AX22" i="1"/>
  <c r="AY22" i="1" s="1"/>
  <c r="AX59" i="1"/>
  <c r="AY59" i="1" s="1"/>
  <c r="BB31" i="1"/>
  <c r="BC31" i="1" s="1"/>
  <c r="AX31" i="1"/>
  <c r="AY31" i="1" s="1"/>
  <c r="AX68" i="1"/>
  <c r="AY68" i="1" s="1"/>
  <c r="BB20" i="1"/>
  <c r="AX20" i="1"/>
  <c r="AY20" i="1" s="1"/>
  <c r="BC20" i="1"/>
  <c r="AX57" i="1"/>
  <c r="AY57" i="1" s="1"/>
  <c r="BB32" i="1"/>
  <c r="BC32" i="1" s="1"/>
  <c r="AX32" i="1"/>
  <c r="AY32" i="1" s="1"/>
  <c r="AX69" i="1"/>
  <c r="AY69" i="1" s="1"/>
  <c r="BB14" i="1"/>
  <c r="BC14" i="1" s="1"/>
  <c r="AX14" i="1"/>
  <c r="AY14" i="1" s="1"/>
  <c r="AX51" i="1"/>
  <c r="AY51" i="1" s="1"/>
  <c r="BB16" i="1"/>
  <c r="BC16" i="1" s="1"/>
  <c r="AX53" i="1"/>
  <c r="AY53" i="1" s="1"/>
  <c r="AX16" i="1"/>
  <c r="AY16" i="1" s="1"/>
  <c r="BB10" i="1"/>
  <c r="BC10" i="1" s="1"/>
  <c r="AX10" i="1"/>
  <c r="AY10" i="1" s="1"/>
  <c r="AX47" i="1"/>
  <c r="AY47" i="1" s="1"/>
  <c r="AU9" i="1"/>
  <c r="AV9" i="1" s="1"/>
  <c r="AQ9" i="1"/>
  <c r="AR9" i="1" s="1"/>
  <c r="AQ46" i="1"/>
  <c r="AR46" i="1" s="1"/>
  <c r="BI36" i="1"/>
  <c r="BJ36" i="1" s="1"/>
  <c r="BE36" i="1"/>
  <c r="BF36" i="1" s="1"/>
  <c r="BE73" i="1"/>
  <c r="BF73" i="1" s="1"/>
  <c r="BB39" i="1"/>
  <c r="BC39" i="1" s="1"/>
  <c r="AX39" i="1"/>
  <c r="AY39" i="1" s="1"/>
  <c r="AX76" i="1"/>
  <c r="AY76" i="1" s="1"/>
  <c r="BI21" i="1"/>
  <c r="BJ21" i="1" s="1"/>
  <c r="BE21" i="1"/>
  <c r="BF21" i="1" s="1"/>
  <c r="AU13" i="1"/>
  <c r="AV13" i="1" s="1"/>
  <c r="AQ13" i="1"/>
  <c r="AR13" i="1" s="1"/>
  <c r="AQ50" i="1"/>
  <c r="AR50" i="1" s="1"/>
  <c r="AW58" i="1"/>
  <c r="AQ58" i="1"/>
  <c r="AR58" i="1" s="1"/>
  <c r="AU19" i="1"/>
  <c r="AV19" i="1" s="1"/>
  <c r="AQ19" i="1"/>
  <c r="AR19" i="1" s="1"/>
  <c r="AQ56" i="1"/>
  <c r="AR56" i="1" s="1"/>
  <c r="BB33" i="1"/>
  <c r="BC33" i="1" s="1"/>
  <c r="AX33" i="1"/>
  <c r="AY33" i="1" s="1"/>
  <c r="AX70" i="1"/>
  <c r="AY70" i="1" s="1"/>
  <c r="BB24" i="1"/>
  <c r="BC24" i="1" s="1"/>
  <c r="AX24" i="1"/>
  <c r="AY24" i="1" s="1"/>
  <c r="AX61" i="1"/>
  <c r="AY61" i="1" s="1"/>
  <c r="AV6" i="1"/>
  <c r="AQ6" i="1"/>
  <c r="AR6" i="1" s="1"/>
  <c r="AQ43" i="1"/>
  <c r="AR43" i="1" s="1"/>
  <c r="AU6" i="1"/>
  <c r="AU18" i="1"/>
  <c r="AV18" i="1" s="1"/>
  <c r="AQ18" i="1"/>
  <c r="AR18" i="1" s="1"/>
  <c r="AQ55" i="1"/>
  <c r="AR55" i="1" s="1"/>
  <c r="BB27" i="1"/>
  <c r="BC27" i="1" s="1"/>
  <c r="AX27" i="1"/>
  <c r="AY27" i="1" s="1"/>
  <c r="AX64" i="1"/>
  <c r="AY64" i="1" s="1"/>
  <c r="BE34" i="1"/>
  <c r="BF34" i="1" s="1"/>
  <c r="BI34" i="1"/>
  <c r="BJ34" i="1" s="1"/>
  <c r="BE71" i="1"/>
  <c r="BF71" i="1" s="1"/>
  <c r="BB37" i="1"/>
  <c r="BC37" i="1" s="1"/>
  <c r="AX37" i="1"/>
  <c r="AY37" i="1" s="1"/>
  <c r="AX74" i="1"/>
  <c r="AY74" i="1" s="1"/>
  <c r="AQ51" i="1"/>
  <c r="AR51" i="1" s="1"/>
  <c r="I11" i="3"/>
  <c r="AM67" i="6"/>
  <c r="AK7" i="6"/>
  <c r="AM7" i="6" s="1"/>
  <c r="AI15" i="6"/>
  <c r="W78" i="1"/>
  <c r="AK41" i="1"/>
  <c r="AD78" i="1"/>
  <c r="AD80" i="1" s="1"/>
  <c r="AM8" i="6"/>
  <c r="AJ14" i="6"/>
  <c r="AF44" i="7"/>
  <c r="F10" i="8" s="1"/>
  <c r="F17" i="8" s="1"/>
  <c r="D6" i="3"/>
  <c r="P29" i="6"/>
  <c r="AK44" i="1"/>
  <c r="H6" i="8"/>
  <c r="E10" i="8"/>
  <c r="E17" i="8" s="1"/>
  <c r="Y103" i="7"/>
  <c r="AI19" i="6"/>
  <c r="AJ50" i="1"/>
  <c r="W19" i="6"/>
  <c r="AK55" i="1"/>
  <c r="AJ24" i="6"/>
  <c r="AK22" i="6"/>
  <c r="F7" i="8"/>
  <c r="AJ28" i="6"/>
  <c r="AK14" i="6"/>
  <c r="P31" i="6"/>
  <c r="AJ21" i="6"/>
  <c r="AK52" i="1"/>
  <c r="AK57" i="1"/>
  <c r="AJ26" i="6"/>
  <c r="K107" i="7"/>
  <c r="K113" i="7"/>
  <c r="K110" i="7"/>
  <c r="AK56" i="1"/>
  <c r="AJ25" i="6"/>
  <c r="AK16" i="6"/>
  <c r="W20" i="6"/>
  <c r="AK43" i="1"/>
  <c r="AJ12" i="6"/>
  <c r="G4" i="8"/>
  <c r="AM23" i="7"/>
  <c r="AO23" i="7" s="1"/>
  <c r="AI27" i="6"/>
  <c r="AJ58" i="1"/>
  <c r="R113" i="7"/>
  <c r="R114" i="7" s="1"/>
  <c r="R116" i="7" s="1"/>
  <c r="R118" i="7" s="1"/>
  <c r="R107" i="7"/>
  <c r="R110" i="7"/>
  <c r="R111" i="7" s="1"/>
  <c r="AK49" i="1"/>
  <c r="AJ18" i="6"/>
  <c r="G5" i="8"/>
  <c r="H5" i="8" s="1"/>
  <c r="AO12" i="7"/>
  <c r="AK6" i="6"/>
  <c r="AM6" i="6" s="1"/>
  <c r="I31" i="6"/>
  <c r="AI20" i="6"/>
  <c r="AJ51" i="1"/>
  <c r="AJ46" i="1"/>
  <c r="F5" i="3"/>
  <c r="AD10" i="6"/>
  <c r="W15" i="6"/>
  <c r="C17" i="8"/>
  <c r="W27" i="6"/>
  <c r="AM42" i="7"/>
  <c r="AO42" i="7" s="1"/>
  <c r="AF103" i="7" l="1"/>
  <c r="AF110" i="7" s="1"/>
  <c r="AR41" i="1"/>
  <c r="BI24" i="1"/>
  <c r="BJ24" i="1" s="1"/>
  <c r="BE24" i="1"/>
  <c r="BF24" i="1" s="1"/>
  <c r="BE61" i="1"/>
  <c r="BF61" i="1" s="1"/>
  <c r="BI12" i="1"/>
  <c r="BE12" i="1"/>
  <c r="BF12" i="1" s="1"/>
  <c r="BJ12" i="1"/>
  <c r="BE49" i="1"/>
  <c r="BF49" i="1" s="1"/>
  <c r="BB18" i="1"/>
  <c r="BC18" i="1" s="1"/>
  <c r="AX18" i="1"/>
  <c r="AY18" i="1" s="1"/>
  <c r="AX55" i="1"/>
  <c r="AY55" i="1" s="1"/>
  <c r="BB13" i="1"/>
  <c r="BC13" i="1" s="1"/>
  <c r="AX13" i="1"/>
  <c r="AY13" i="1" s="1"/>
  <c r="AX50" i="1"/>
  <c r="AY50" i="1" s="1"/>
  <c r="BI14" i="1"/>
  <c r="BJ14" i="1" s="1"/>
  <c r="BE14" i="1"/>
  <c r="BF14" i="1" s="1"/>
  <c r="BE51" i="1"/>
  <c r="BF51" i="1" s="1"/>
  <c r="BI28" i="1"/>
  <c r="BJ28" i="1" s="1"/>
  <c r="BE28" i="1"/>
  <c r="BF28" i="1" s="1"/>
  <c r="BE65" i="1"/>
  <c r="BF65" i="1" s="1"/>
  <c r="BB8" i="1"/>
  <c r="BC8" i="1" s="1"/>
  <c r="AX8" i="1"/>
  <c r="AY8" i="1" s="1"/>
  <c r="AX45" i="1"/>
  <c r="AY45" i="1" s="1"/>
  <c r="BI38" i="1"/>
  <c r="BJ38" i="1" s="1"/>
  <c r="BE38" i="1"/>
  <c r="BF38" i="1" s="1"/>
  <c r="BE75" i="1"/>
  <c r="BF75" i="1" s="1"/>
  <c r="BI33" i="1"/>
  <c r="BJ33" i="1" s="1"/>
  <c r="BE33" i="1"/>
  <c r="BF33" i="1" s="1"/>
  <c r="BE70" i="1"/>
  <c r="BF70" i="1" s="1"/>
  <c r="BI27" i="1"/>
  <c r="BJ27" i="1" s="1"/>
  <c r="BE64" i="1"/>
  <c r="BF64" i="1" s="1"/>
  <c r="BE27" i="1"/>
  <c r="BF27" i="1" s="1"/>
  <c r="AX19" i="1"/>
  <c r="AY19" i="1" s="1"/>
  <c r="AX56" i="1"/>
  <c r="AY56" i="1" s="1"/>
  <c r="BB19" i="1"/>
  <c r="BC19" i="1" s="1"/>
  <c r="BI16" i="1"/>
  <c r="BJ16" i="1" s="1"/>
  <c r="BE16" i="1"/>
  <c r="BF16" i="1" s="1"/>
  <c r="BE53" i="1"/>
  <c r="BF53" i="1" s="1"/>
  <c r="BE37" i="1"/>
  <c r="BF37" i="1" s="1"/>
  <c r="BI37" i="1"/>
  <c r="BJ37" i="1" s="1"/>
  <c r="BE74" i="1"/>
  <c r="BF74" i="1" s="1"/>
  <c r="BI31" i="1"/>
  <c r="BJ31" i="1" s="1"/>
  <c r="BE31" i="1"/>
  <c r="BF31" i="1" s="1"/>
  <c r="BE68" i="1"/>
  <c r="BF68" i="1" s="1"/>
  <c r="BB6" i="1"/>
  <c r="BC6" i="1" s="1"/>
  <c r="AX6" i="1"/>
  <c r="AY6" i="1" s="1"/>
  <c r="AX43" i="1"/>
  <c r="AY43" i="1" s="1"/>
  <c r="BI39" i="1"/>
  <c r="BJ39" i="1" s="1"/>
  <c r="BE39" i="1"/>
  <c r="BF39" i="1" s="1"/>
  <c r="BE76" i="1"/>
  <c r="BF76" i="1" s="1"/>
  <c r="AX9" i="1"/>
  <c r="AY9" i="1" s="1"/>
  <c r="BB9" i="1"/>
  <c r="BC9" i="1" s="1"/>
  <c r="AX46" i="1"/>
  <c r="AY46" i="1" s="1"/>
  <c r="BE32" i="1"/>
  <c r="BF32" i="1" s="1"/>
  <c r="BI32" i="1"/>
  <c r="BJ32" i="1" s="1"/>
  <c r="BE69" i="1"/>
  <c r="BF69" i="1" s="1"/>
  <c r="BI15" i="1"/>
  <c r="BJ15" i="1" s="1"/>
  <c r="BE15" i="1"/>
  <c r="BF15" i="1" s="1"/>
  <c r="BE52" i="1"/>
  <c r="BF52" i="1" s="1"/>
  <c r="BL26" i="1"/>
  <c r="BM26" i="1" s="1"/>
  <c r="BL63" i="1"/>
  <c r="BM63" i="1" s="1"/>
  <c r="BP26" i="1"/>
  <c r="BQ26" i="1" s="1"/>
  <c r="BI40" i="1"/>
  <c r="BJ40" i="1" s="1"/>
  <c r="BE40" i="1"/>
  <c r="BF40" i="1" s="1"/>
  <c r="BE77" i="1"/>
  <c r="BF77" i="1" s="1"/>
  <c r="BP34" i="1"/>
  <c r="BQ34" i="1" s="1"/>
  <c r="BL34" i="1"/>
  <c r="BM34" i="1" s="1"/>
  <c r="BL71" i="1"/>
  <c r="BM71" i="1" s="1"/>
  <c r="BL21" i="1"/>
  <c r="BM21" i="1" s="1"/>
  <c r="BP21" i="1"/>
  <c r="BQ21" i="1" s="1"/>
  <c r="BL36" i="1"/>
  <c r="BM36" i="1" s="1"/>
  <c r="BP36" i="1"/>
  <c r="BQ36" i="1" s="1"/>
  <c r="BL73" i="1"/>
  <c r="BM73" i="1" s="1"/>
  <c r="BE10" i="1"/>
  <c r="BF10" i="1" s="1"/>
  <c r="BI10" i="1"/>
  <c r="BJ10" i="1" s="1"/>
  <c r="BE47" i="1"/>
  <c r="BF47" i="1" s="1"/>
  <c r="BI20" i="1"/>
  <c r="BJ20" i="1" s="1"/>
  <c r="BE20" i="1"/>
  <c r="BF20" i="1" s="1"/>
  <c r="BE57" i="1"/>
  <c r="BF57" i="1" s="1"/>
  <c r="BI22" i="1"/>
  <c r="BJ22" i="1" s="1"/>
  <c r="BE22" i="1"/>
  <c r="BF22" i="1" s="1"/>
  <c r="BE59" i="1"/>
  <c r="BF59" i="1" s="1"/>
  <c r="BE30" i="1"/>
  <c r="BF30" i="1" s="1"/>
  <c r="BE67" i="1"/>
  <c r="BF67" i="1" s="1"/>
  <c r="BI30" i="1"/>
  <c r="BJ30" i="1" s="1"/>
  <c r="BI25" i="1"/>
  <c r="BJ25" i="1" s="1"/>
  <c r="BE25" i="1"/>
  <c r="BF25" i="1" s="1"/>
  <c r="BE62" i="1"/>
  <c r="BF62" i="1" s="1"/>
  <c r="AX7" i="1"/>
  <c r="AY7" i="1" s="1"/>
  <c r="BB7" i="1"/>
  <c r="BC7" i="1" s="1"/>
  <c r="AX44" i="1"/>
  <c r="AY44" i="1" s="1"/>
  <c r="AR78" i="1"/>
  <c r="BD58" i="1"/>
  <c r="AX58" i="1"/>
  <c r="AY58" i="1" s="1"/>
  <c r="E6" i="3"/>
  <c r="AK13" i="6"/>
  <c r="W29" i="6"/>
  <c r="W80" i="1"/>
  <c r="G7" i="8"/>
  <c r="AD156" i="1"/>
  <c r="AD163" i="1" s="1"/>
  <c r="AD164" i="1" s="1"/>
  <c r="AD31" i="6"/>
  <c r="K108" i="7"/>
  <c r="J116" i="7"/>
  <c r="AF113" i="7"/>
  <c r="AF114" i="7" s="1"/>
  <c r="AF116" i="7" s="1"/>
  <c r="AF118" i="7" s="1"/>
  <c r="AK24" i="6"/>
  <c r="H4" i="8"/>
  <c r="H7" i="8" s="1"/>
  <c r="K114" i="7"/>
  <c r="I96" i="6"/>
  <c r="C15" i="3"/>
  <c r="I166" i="1"/>
  <c r="I163" i="1"/>
  <c r="G5" i="3"/>
  <c r="AK10" i="6"/>
  <c r="Q116" i="7"/>
  <c r="R108" i="7"/>
  <c r="AK25" i="6"/>
  <c r="AK21" i="6"/>
  <c r="AK28" i="6"/>
  <c r="AJ19" i="6"/>
  <c r="AK50" i="1"/>
  <c r="Y113" i="7"/>
  <c r="Y114" i="7" s="1"/>
  <c r="Y116" i="7" s="1"/>
  <c r="Y118" i="7" s="1"/>
  <c r="Y107" i="7"/>
  <c r="Y110" i="7"/>
  <c r="Y111" i="7" s="1"/>
  <c r="AK18" i="6"/>
  <c r="P166" i="1"/>
  <c r="P96" i="6"/>
  <c r="P163" i="1"/>
  <c r="P164" i="1" s="1"/>
  <c r="D15" i="3"/>
  <c r="AM44" i="7"/>
  <c r="AJ15" i="6"/>
  <c r="AK46" i="1"/>
  <c r="AK12" i="6"/>
  <c r="AK26" i="6"/>
  <c r="AD29" i="6"/>
  <c r="F6" i="3"/>
  <c r="AK51" i="1"/>
  <c r="AJ20" i="6"/>
  <c r="AJ27" i="6"/>
  <c r="AK58" i="1"/>
  <c r="K111" i="7"/>
  <c r="AF107" i="7" l="1"/>
  <c r="AF111" i="7"/>
  <c r="AR80" i="1"/>
  <c r="AR156" i="1" s="1"/>
  <c r="AR163" i="1" s="1"/>
  <c r="AQ166" i="1" s="1"/>
  <c r="I164" i="1"/>
  <c r="AD104" i="6"/>
  <c r="AD166" i="1"/>
  <c r="BP32" i="1"/>
  <c r="BQ32" i="1" s="1"/>
  <c r="BL32" i="1"/>
  <c r="BM32" i="1" s="1"/>
  <c r="BL69" i="1"/>
  <c r="BM69" i="1" s="1"/>
  <c r="BI7" i="1"/>
  <c r="BJ7" i="1" s="1"/>
  <c r="BE7" i="1"/>
  <c r="BF7" i="1" s="1"/>
  <c r="BE44" i="1"/>
  <c r="BF44" i="1" s="1"/>
  <c r="BP10" i="1"/>
  <c r="BQ10" i="1" s="1"/>
  <c r="BL10" i="1"/>
  <c r="BM10" i="1" s="1"/>
  <c r="BL47" i="1"/>
  <c r="BM47" i="1" s="1"/>
  <c r="BP37" i="1"/>
  <c r="BQ37" i="1" s="1"/>
  <c r="BL37" i="1"/>
  <c r="BM37" i="1" s="1"/>
  <c r="BL74" i="1"/>
  <c r="BM74" i="1" s="1"/>
  <c r="BI9" i="1"/>
  <c r="BJ9" i="1" s="1"/>
  <c r="BE9" i="1"/>
  <c r="BF9" i="1" s="1"/>
  <c r="BE46" i="1"/>
  <c r="BF46" i="1" s="1"/>
  <c r="BP22" i="1"/>
  <c r="BQ22" i="1" s="1"/>
  <c r="BL22" i="1"/>
  <c r="BM22" i="1" s="1"/>
  <c r="BL59" i="1"/>
  <c r="BM59" i="1" s="1"/>
  <c r="BS36" i="1"/>
  <c r="BT36" i="1" s="1"/>
  <c r="BV36" i="1" s="1"/>
  <c r="BS73" i="1"/>
  <c r="BT73" i="1" s="1"/>
  <c r="BV73" i="1" s="1"/>
  <c r="BP27" i="1"/>
  <c r="BQ27" i="1" s="1"/>
  <c r="BL27" i="1"/>
  <c r="BM27" i="1" s="1"/>
  <c r="BL64" i="1"/>
  <c r="BM64" i="1" s="1"/>
  <c r="BP25" i="1"/>
  <c r="BQ25" i="1" s="1"/>
  <c r="BL25" i="1"/>
  <c r="BM25" i="1" s="1"/>
  <c r="BL62" i="1"/>
  <c r="BM62" i="1" s="1"/>
  <c r="BS21" i="1"/>
  <c r="BT21" i="1" s="1"/>
  <c r="BV21" i="1" s="1"/>
  <c r="BP15" i="1"/>
  <c r="BL15" i="1"/>
  <c r="BM15" i="1" s="1"/>
  <c r="BQ15" i="1"/>
  <c r="BL52" i="1"/>
  <c r="BM52" i="1" s="1"/>
  <c r="BP20" i="1"/>
  <c r="BQ20" i="1" s="1"/>
  <c r="BL20" i="1"/>
  <c r="BM20" i="1" s="1"/>
  <c r="BL57" i="1"/>
  <c r="BM57" i="1" s="1"/>
  <c r="BP39" i="1"/>
  <c r="BQ39" i="1" s="1"/>
  <c r="BL39" i="1"/>
  <c r="BM39" i="1" s="1"/>
  <c r="BL76" i="1"/>
  <c r="BM76" i="1" s="1"/>
  <c r="BI19" i="1"/>
  <c r="BJ19" i="1" s="1"/>
  <c r="BE19" i="1"/>
  <c r="BF19" i="1" s="1"/>
  <c r="BE56" i="1"/>
  <c r="BF56" i="1" s="1"/>
  <c r="BS34" i="1"/>
  <c r="BT34" i="1" s="1"/>
  <c r="BV34" i="1" s="1"/>
  <c r="BS71" i="1"/>
  <c r="BT71" i="1" s="1"/>
  <c r="BV71" i="1" s="1"/>
  <c r="BP31" i="1"/>
  <c r="BQ31" i="1" s="1"/>
  <c r="BL31" i="1"/>
  <c r="BM31" i="1" s="1"/>
  <c r="BL68" i="1"/>
  <c r="BM68" i="1" s="1"/>
  <c r="BL16" i="1"/>
  <c r="BM16" i="1" s="1"/>
  <c r="BP16" i="1"/>
  <c r="BQ16" i="1" s="1"/>
  <c r="BL53" i="1"/>
  <c r="BM53" i="1" s="1"/>
  <c r="BL38" i="1"/>
  <c r="BM38" i="1" s="1"/>
  <c r="BP38" i="1"/>
  <c r="BQ38" i="1" s="1"/>
  <c r="BL75" i="1"/>
  <c r="BM75" i="1" s="1"/>
  <c r="BP28" i="1"/>
  <c r="BQ28" i="1" s="1"/>
  <c r="BL28" i="1"/>
  <c r="BM28" i="1" s="1"/>
  <c r="BL65" i="1"/>
  <c r="BM65" i="1" s="1"/>
  <c r="BE13" i="1"/>
  <c r="BF13" i="1" s="1"/>
  <c r="BI13" i="1"/>
  <c r="BJ13" i="1" s="1"/>
  <c r="BE50" i="1"/>
  <c r="BF50" i="1" s="1"/>
  <c r="BP12" i="1"/>
  <c r="BQ12" i="1" s="1"/>
  <c r="BL12" i="1"/>
  <c r="BM12" i="1" s="1"/>
  <c r="BL49" i="1"/>
  <c r="BM49" i="1" s="1"/>
  <c r="BP30" i="1"/>
  <c r="BQ30" i="1" s="1"/>
  <c r="BL30" i="1"/>
  <c r="BM30" i="1" s="1"/>
  <c r="BL67" i="1"/>
  <c r="BM67" i="1" s="1"/>
  <c r="BS26" i="1"/>
  <c r="BT26" i="1" s="1"/>
  <c r="BV26" i="1" s="1"/>
  <c r="BS63" i="1"/>
  <c r="BT63" i="1" s="1"/>
  <c r="BV63" i="1" s="1"/>
  <c r="BI6" i="1"/>
  <c r="BJ6" i="1" s="1"/>
  <c r="BE6" i="1"/>
  <c r="BF6" i="1" s="1"/>
  <c r="BE43" i="1"/>
  <c r="BF43" i="1" s="1"/>
  <c r="BP40" i="1"/>
  <c r="BQ40" i="1" s="1"/>
  <c r="BL40" i="1"/>
  <c r="BM40" i="1" s="1"/>
  <c r="BL77" i="1"/>
  <c r="BM77" i="1" s="1"/>
  <c r="AY78" i="1"/>
  <c r="BK58" i="1"/>
  <c r="BE58" i="1"/>
  <c r="BF58" i="1" s="1"/>
  <c r="AY41" i="1"/>
  <c r="BL33" i="1"/>
  <c r="BM33" i="1" s="1"/>
  <c r="BP33" i="1"/>
  <c r="BQ33" i="1" s="1"/>
  <c r="BL70" i="1"/>
  <c r="BM70" i="1" s="1"/>
  <c r="BI8" i="1"/>
  <c r="BJ8" i="1" s="1"/>
  <c r="BE8" i="1"/>
  <c r="BF8" i="1" s="1"/>
  <c r="BE45" i="1"/>
  <c r="BF45" i="1" s="1"/>
  <c r="BL14" i="1"/>
  <c r="BM14" i="1" s="1"/>
  <c r="BP14" i="1"/>
  <c r="BQ14" i="1" s="1"/>
  <c r="BL51" i="1"/>
  <c r="BM51" i="1" s="1"/>
  <c r="BE18" i="1"/>
  <c r="BF18" i="1" s="1"/>
  <c r="BI18" i="1"/>
  <c r="BJ18" i="1" s="1"/>
  <c r="BE55" i="1"/>
  <c r="BF55" i="1" s="1"/>
  <c r="BP24" i="1"/>
  <c r="BQ24" i="1" s="1"/>
  <c r="BL24" i="1"/>
  <c r="BM24" i="1" s="1"/>
  <c r="BL61" i="1"/>
  <c r="BM61" i="1" s="1"/>
  <c r="AK78" i="1"/>
  <c r="W156" i="1"/>
  <c r="W31" i="6"/>
  <c r="AK15" i="6"/>
  <c r="P167" i="1"/>
  <c r="P106" i="6"/>
  <c r="O196" i="1"/>
  <c r="AK20" i="6"/>
  <c r="P103" i="6"/>
  <c r="P104" i="6"/>
  <c r="O166" i="1"/>
  <c r="O106" i="6" s="1"/>
  <c r="H166" i="1"/>
  <c r="H106" i="6" s="1"/>
  <c r="I103" i="6"/>
  <c r="AK19" i="6"/>
  <c r="AM103" i="7"/>
  <c r="G10" i="8"/>
  <c r="AO44" i="7"/>
  <c r="P100" i="6"/>
  <c r="I100" i="6"/>
  <c r="AD96" i="6"/>
  <c r="AD160" i="1"/>
  <c r="F15" i="3"/>
  <c r="I167" i="1"/>
  <c r="I106" i="6"/>
  <c r="H196" i="1"/>
  <c r="AK27" i="6"/>
  <c r="X116" i="7"/>
  <c r="Y108" i="7"/>
  <c r="K116" i="7"/>
  <c r="AF108" i="7"/>
  <c r="AE116" i="7"/>
  <c r="AR164" i="1" l="1"/>
  <c r="AR166" i="1"/>
  <c r="AR167" i="1" s="1"/>
  <c r="AR160" i="1"/>
  <c r="AR161" i="1" s="1"/>
  <c r="AY80" i="1"/>
  <c r="AY156" i="1" s="1"/>
  <c r="BS10" i="1"/>
  <c r="BT10" i="1" s="1"/>
  <c r="BS47" i="1"/>
  <c r="BT47" i="1" s="1"/>
  <c r="BV47" i="1" s="1"/>
  <c r="AM16" i="6" s="1"/>
  <c r="BS28" i="1"/>
  <c r="BT28" i="1" s="1"/>
  <c r="BV28" i="1" s="1"/>
  <c r="BS65" i="1"/>
  <c r="BT65" i="1" s="1"/>
  <c r="BV65" i="1" s="1"/>
  <c r="BS64" i="1"/>
  <c r="BT64" i="1" s="1"/>
  <c r="BV64" i="1" s="1"/>
  <c r="BS27" i="1"/>
  <c r="BT27" i="1" s="1"/>
  <c r="BV27" i="1" s="1"/>
  <c r="BP6" i="1"/>
  <c r="BQ6" i="1" s="1"/>
  <c r="BL6" i="1"/>
  <c r="BM6" i="1" s="1"/>
  <c r="BL43" i="1"/>
  <c r="BM43" i="1" s="1"/>
  <c r="BS14" i="1"/>
  <c r="BT14" i="1" s="1"/>
  <c r="BV14" i="1" s="1"/>
  <c r="BS51" i="1"/>
  <c r="BT51" i="1" s="1"/>
  <c r="BS31" i="1"/>
  <c r="BT31" i="1" s="1"/>
  <c r="BV31" i="1" s="1"/>
  <c r="BS68" i="1"/>
  <c r="BT68" i="1" s="1"/>
  <c r="BV68" i="1" s="1"/>
  <c r="BS24" i="1"/>
  <c r="BT24" i="1" s="1"/>
  <c r="BV24" i="1" s="1"/>
  <c r="BS61" i="1"/>
  <c r="BT61" i="1" s="1"/>
  <c r="BV61" i="1" s="1"/>
  <c r="BS25" i="1"/>
  <c r="BT25" i="1" s="1"/>
  <c r="BV25" i="1" s="1"/>
  <c r="BS62" i="1"/>
  <c r="BT62" i="1" s="1"/>
  <c r="BV62" i="1" s="1"/>
  <c r="BP9" i="1"/>
  <c r="BQ9" i="1" s="1"/>
  <c r="BL9" i="1"/>
  <c r="BM9" i="1" s="1"/>
  <c r="BL46" i="1"/>
  <c r="BM46" i="1" s="1"/>
  <c r="BS12" i="1"/>
  <c r="BT12" i="1" s="1"/>
  <c r="BV12" i="1" s="1"/>
  <c r="BS49" i="1"/>
  <c r="BT49" i="1" s="1"/>
  <c r="BP8" i="1"/>
  <c r="BQ8" i="1" s="1"/>
  <c r="BL8" i="1"/>
  <c r="BM8" i="1" s="1"/>
  <c r="BL45" i="1"/>
  <c r="BM45" i="1" s="1"/>
  <c r="BP18" i="1"/>
  <c r="BQ18" i="1" s="1"/>
  <c r="BL18" i="1"/>
  <c r="BM18" i="1" s="1"/>
  <c r="BL55" i="1"/>
  <c r="BM55" i="1" s="1"/>
  <c r="BS38" i="1"/>
  <c r="BT38" i="1" s="1"/>
  <c r="BV38" i="1" s="1"/>
  <c r="BS75" i="1"/>
  <c r="BT75" i="1" s="1"/>
  <c r="BV75" i="1" s="1"/>
  <c r="BP13" i="1"/>
  <c r="BQ13" i="1" s="1"/>
  <c r="BL13" i="1"/>
  <c r="BM13" i="1" s="1"/>
  <c r="BL50" i="1"/>
  <c r="BM50" i="1" s="1"/>
  <c r="BS33" i="1"/>
  <c r="BT33" i="1" s="1"/>
  <c r="BV33" i="1" s="1"/>
  <c r="BS70" i="1"/>
  <c r="BT70" i="1" s="1"/>
  <c r="BV70" i="1" s="1"/>
  <c r="BS40" i="1"/>
  <c r="BT40" i="1" s="1"/>
  <c r="BV40" i="1" s="1"/>
  <c r="BS77" i="1"/>
  <c r="BT77" i="1" s="1"/>
  <c r="BV77" i="1" s="1"/>
  <c r="BS32" i="1"/>
  <c r="BT32" i="1" s="1"/>
  <c r="BV32" i="1" s="1"/>
  <c r="BS69" i="1"/>
  <c r="BT69" i="1" s="1"/>
  <c r="BV69" i="1" s="1"/>
  <c r="BS16" i="1"/>
  <c r="BT16" i="1" s="1"/>
  <c r="BV16" i="1" s="1"/>
  <c r="BS53" i="1"/>
  <c r="BT53" i="1" s="1"/>
  <c r="BV53" i="1" s="1"/>
  <c r="AM22" i="6" s="1"/>
  <c r="BL19" i="1"/>
  <c r="BM19" i="1" s="1"/>
  <c r="BP19" i="1"/>
  <c r="BQ19" i="1" s="1"/>
  <c r="BL56" i="1"/>
  <c r="BM56" i="1" s="1"/>
  <c r="BS20" i="1"/>
  <c r="BT20" i="1" s="1"/>
  <c r="BV20" i="1" s="1"/>
  <c r="BS57" i="1"/>
  <c r="BT57" i="1" s="1"/>
  <c r="BV57" i="1" s="1"/>
  <c r="AM26" i="6" s="1"/>
  <c r="BS15" i="1"/>
  <c r="BT15" i="1" s="1"/>
  <c r="BS52" i="1"/>
  <c r="BT52" i="1" s="1"/>
  <c r="BS22" i="1"/>
  <c r="BT22" i="1" s="1"/>
  <c r="BV22" i="1" s="1"/>
  <c r="BS59" i="1"/>
  <c r="BT59" i="1" s="1"/>
  <c r="BV59" i="1" s="1"/>
  <c r="AM28" i="6" s="1"/>
  <c r="BS37" i="1"/>
  <c r="BT37" i="1" s="1"/>
  <c r="BV37" i="1" s="1"/>
  <c r="BS74" i="1"/>
  <c r="BT74" i="1" s="1"/>
  <c r="BV74" i="1" s="1"/>
  <c r="BL7" i="1"/>
  <c r="BM7" i="1" s="1"/>
  <c r="BP7" i="1"/>
  <c r="BQ7" i="1" s="1"/>
  <c r="BL44" i="1"/>
  <c r="BM44" i="1" s="1"/>
  <c r="BS30" i="1"/>
  <c r="BT30" i="1" s="1"/>
  <c r="BV30" i="1" s="1"/>
  <c r="BS67" i="1"/>
  <c r="BT67" i="1" s="1"/>
  <c r="BV67" i="1" s="1"/>
  <c r="BF78" i="1"/>
  <c r="BF41" i="1"/>
  <c r="BS39" i="1"/>
  <c r="BT39" i="1" s="1"/>
  <c r="BV39" i="1" s="1"/>
  <c r="BS76" i="1"/>
  <c r="BT76" i="1" s="1"/>
  <c r="BV76" i="1" s="1"/>
  <c r="BR58" i="1"/>
  <c r="BS58" i="1" s="1"/>
  <c r="BT58" i="1" s="1"/>
  <c r="BL58" i="1"/>
  <c r="BM58" i="1" s="1"/>
  <c r="BV10" i="1"/>
  <c r="BV15" i="1"/>
  <c r="BV52" i="1"/>
  <c r="AM21" i="6" s="1"/>
  <c r="W163" i="1"/>
  <c r="W166" i="1"/>
  <c r="W167" i="1" s="1"/>
  <c r="W160" i="1"/>
  <c r="E15" i="3"/>
  <c r="W96" i="6"/>
  <c r="K118" i="7"/>
  <c r="I101" i="6"/>
  <c r="I198" i="1"/>
  <c r="AD103" i="6"/>
  <c r="AC166" i="1"/>
  <c r="P198" i="1"/>
  <c r="P101" i="6"/>
  <c r="G17" i="8"/>
  <c r="H10" i="8"/>
  <c r="H17" i="8" s="1"/>
  <c r="G6" i="3"/>
  <c r="AK29" i="6"/>
  <c r="AK80" i="1"/>
  <c r="AK156" i="1" s="1"/>
  <c r="AD167" i="1"/>
  <c r="AC196" i="1"/>
  <c r="AC169" i="1" s="1"/>
  <c r="AD106" i="6"/>
  <c r="AM113" i="7"/>
  <c r="AM107" i="7"/>
  <c r="AM110" i="7"/>
  <c r="AO103" i="7"/>
  <c r="I104" i="6"/>
  <c r="O107" i="6"/>
  <c r="O169" i="1"/>
  <c r="H107" i="6"/>
  <c r="H169" i="1"/>
  <c r="AD100" i="6"/>
  <c r="AD161" i="1"/>
  <c r="AQ196" i="1" l="1"/>
  <c r="AQ169" i="1" s="1"/>
  <c r="BV58" i="1"/>
  <c r="AM27" i="6" s="1"/>
  <c r="AR198" i="1"/>
  <c r="AR200" i="1" s="1"/>
  <c r="BF80" i="1"/>
  <c r="BF156" i="1" s="1"/>
  <c r="BF163" i="1" s="1"/>
  <c r="BE166" i="1" s="1"/>
  <c r="AK160" i="1"/>
  <c r="AK161" i="1" s="1"/>
  <c r="AK163" i="1"/>
  <c r="AK164" i="1" s="1"/>
  <c r="W161" i="1"/>
  <c r="W164" i="1"/>
  <c r="AY163" i="1"/>
  <c r="AY164" i="1"/>
  <c r="AY160" i="1"/>
  <c r="AY166" i="1"/>
  <c r="AX196" i="1" s="1"/>
  <c r="AX169" i="1" s="1"/>
  <c r="BS6" i="1"/>
  <c r="BT6" i="1" s="1"/>
  <c r="BS43" i="1"/>
  <c r="BT43" i="1" s="1"/>
  <c r="BS18" i="1"/>
  <c r="BT18" i="1" s="1"/>
  <c r="BV18" i="1" s="1"/>
  <c r="BS55" i="1"/>
  <c r="BT55" i="1" s="1"/>
  <c r="BV55" i="1" s="1"/>
  <c r="AM24" i="6" s="1"/>
  <c r="BS9" i="1"/>
  <c r="BT9" i="1" s="1"/>
  <c r="BV9" i="1" s="1"/>
  <c r="BS46" i="1"/>
  <c r="BT46" i="1" s="1"/>
  <c r="BS19" i="1"/>
  <c r="BT19" i="1" s="1"/>
  <c r="BV19" i="1" s="1"/>
  <c r="BS56" i="1"/>
  <c r="BT56" i="1" s="1"/>
  <c r="BV56" i="1" s="1"/>
  <c r="AM25" i="6" s="1"/>
  <c r="BS13" i="1"/>
  <c r="BT13" i="1" s="1"/>
  <c r="BV13" i="1" s="1"/>
  <c r="BS50" i="1"/>
  <c r="BT50" i="1" s="1"/>
  <c r="BV50" i="1" s="1"/>
  <c r="AM19" i="6" s="1"/>
  <c r="BS7" i="1"/>
  <c r="BT7" i="1" s="1"/>
  <c r="BV7" i="1" s="1"/>
  <c r="BS44" i="1"/>
  <c r="BT44" i="1" s="1"/>
  <c r="BV44" i="1" s="1"/>
  <c r="AM13" i="6" s="1"/>
  <c r="BS8" i="1"/>
  <c r="BT8" i="1" s="1"/>
  <c r="BS45" i="1"/>
  <c r="BT45" i="1" s="1"/>
  <c r="BV45" i="1" s="1"/>
  <c r="AM14" i="6" s="1"/>
  <c r="BM78" i="1"/>
  <c r="BM41" i="1"/>
  <c r="BV49" i="1"/>
  <c r="AM18" i="6" s="1"/>
  <c r="BV51" i="1"/>
  <c r="AM20" i="6" s="1"/>
  <c r="W103" i="6"/>
  <c r="W100" i="6"/>
  <c r="BV8" i="1"/>
  <c r="V166" i="1"/>
  <c r="V106" i="6" s="1"/>
  <c r="W106" i="6"/>
  <c r="V196" i="1"/>
  <c r="V169" i="1" s="1"/>
  <c r="I109" i="6"/>
  <c r="C16" i="3"/>
  <c r="C17" i="3" s="1"/>
  <c r="I200" i="1"/>
  <c r="AD101" i="6"/>
  <c r="AD198" i="1"/>
  <c r="AM111" i="7"/>
  <c r="AO111" i="7" s="1"/>
  <c r="AO110" i="7"/>
  <c r="AK31" i="6"/>
  <c r="AL116" i="7"/>
  <c r="AM108" i="7"/>
  <c r="AO108" i="7" s="1"/>
  <c r="AO107" i="7"/>
  <c r="P109" i="6"/>
  <c r="D16" i="3"/>
  <c r="D17" i="3" s="1"/>
  <c r="P200" i="1"/>
  <c r="P111" i="6" s="1"/>
  <c r="AM114" i="7"/>
  <c r="AO113" i="7"/>
  <c r="BF164" i="1" l="1"/>
  <c r="BF166" i="1"/>
  <c r="BF167" i="1" s="1"/>
  <c r="BF160" i="1"/>
  <c r="BF161" i="1" s="1"/>
  <c r="AX166" i="1"/>
  <c r="AY161" i="1"/>
  <c r="AY167" i="1"/>
  <c r="AK166" i="1"/>
  <c r="BM80" i="1"/>
  <c r="BM156" i="1" s="1"/>
  <c r="BT78" i="1"/>
  <c r="BV78" i="1" s="1"/>
  <c r="BT41" i="1"/>
  <c r="BV41" i="1" s="1"/>
  <c r="W104" i="6"/>
  <c r="BV46" i="1"/>
  <c r="AM15" i="6" s="1"/>
  <c r="BV43" i="1"/>
  <c r="AM12" i="6" s="1"/>
  <c r="BV6" i="1"/>
  <c r="W198" i="1"/>
  <c r="V107" i="6"/>
  <c r="W101" i="6"/>
  <c r="AM116" i="7"/>
  <c r="AO114" i="7"/>
  <c r="I111" i="6"/>
  <c r="F16" i="3"/>
  <c r="F17" i="3" s="1"/>
  <c r="AD109" i="6"/>
  <c r="AD200" i="1"/>
  <c r="AD111" i="6" s="1"/>
  <c r="G15" i="3"/>
  <c r="AK96" i="6"/>
  <c r="AY198" i="1" l="1"/>
  <c r="AY200" i="1" s="1"/>
  <c r="BF198" i="1"/>
  <c r="BF200" i="1" s="1"/>
  <c r="BE196" i="1"/>
  <c r="BE169" i="1" s="1"/>
  <c r="BM164" i="1"/>
  <c r="BM160" i="1"/>
  <c r="BM166" i="1"/>
  <c r="BM163" i="1"/>
  <c r="W200" i="1"/>
  <c r="BT80" i="1"/>
  <c r="BT156" i="1" s="1"/>
  <c r="AM29" i="6"/>
  <c r="I6" i="3"/>
  <c r="E16" i="3"/>
  <c r="E17" i="3" s="1"/>
  <c r="W109" i="6"/>
  <c r="AM10" i="6"/>
  <c r="I5" i="3"/>
  <c r="AK106" i="6"/>
  <c r="AJ196" i="1"/>
  <c r="AK167" i="1"/>
  <c r="AO116" i="7"/>
  <c r="AO119" i="7" s="1"/>
  <c r="AM118" i="7"/>
  <c r="AO118" i="7" s="1"/>
  <c r="AK100" i="6"/>
  <c r="AK103" i="6"/>
  <c r="AJ166" i="1"/>
  <c r="AJ106" i="6" s="1"/>
  <c r="BT160" i="1" l="1"/>
  <c r="BT161" i="1" s="1"/>
  <c r="BT164" i="1"/>
  <c r="BV164" i="1" s="1"/>
  <c r="BV156" i="1"/>
  <c r="BL166" i="1"/>
  <c r="BM161" i="1"/>
  <c r="BL196" i="1"/>
  <c r="BL169" i="1" s="1"/>
  <c r="BM167" i="1"/>
  <c r="W111" i="6"/>
  <c r="BT163" i="1"/>
  <c r="BV163" i="1" s="1"/>
  <c r="BT166" i="1"/>
  <c r="BV80" i="1"/>
  <c r="AM31" i="6" s="1"/>
  <c r="AO120" i="7"/>
  <c r="AO121" i="7" s="1"/>
  <c r="AK101" i="6"/>
  <c r="AK198" i="1"/>
  <c r="AJ169" i="1"/>
  <c r="AJ107" i="6"/>
  <c r="AK104" i="6"/>
  <c r="BM198" i="1" l="1"/>
  <c r="BM200" i="1" s="1"/>
  <c r="BV161" i="1"/>
  <c r="BV160" i="1"/>
  <c r="AM100" i="6" s="1"/>
  <c r="BT167" i="1"/>
  <c r="BV167" i="1" s="1"/>
  <c r="BV166" i="1"/>
  <c r="AM106" i="6" s="1"/>
  <c r="AM103" i="6"/>
  <c r="BS166" i="1"/>
  <c r="BS196" i="1"/>
  <c r="BS169" i="1" s="1"/>
  <c r="AM104" i="6"/>
  <c r="BX229" i="1"/>
  <c r="AM96" i="6"/>
  <c r="I15" i="3"/>
  <c r="AK109" i="6"/>
  <c r="G16" i="3"/>
  <c r="G17" i="3" s="1"/>
  <c r="AK200" i="1"/>
  <c r="BX230" i="1" l="1"/>
  <c r="BT198" i="1"/>
  <c r="BV198" i="1" s="1"/>
  <c r="AM101" i="6"/>
  <c r="AK111" i="6"/>
  <c r="BX231" i="1" l="1"/>
  <c r="BX233" i="1" s="1"/>
  <c r="BX235" i="1" s="1"/>
  <c r="BT200" i="1"/>
  <c r="BV200" i="1" s="1"/>
  <c r="AM111" i="6" l="1"/>
  <c r="C118" i="6" s="1"/>
  <c r="BV201" i="1"/>
  <c r="AM112" i="6" s="1"/>
  <c r="I16" i="3"/>
  <c r="I17" i="3" s="1"/>
  <c r="BX237" i="1"/>
  <c r="BX238" i="1" s="1"/>
  <c r="AM109" i="6"/>
  <c r="BV202" i="1" l="1"/>
  <c r="BV203" i="1" l="1"/>
  <c r="AM114" i="6" s="1"/>
  <c r="AM113" i="6"/>
</calcChain>
</file>

<file path=xl/comments1.xml><?xml version="1.0" encoding="utf-8"?>
<comments xmlns="http://schemas.openxmlformats.org/spreadsheetml/2006/main">
  <authors>
    <author>Holly Kathleen Lipkovich</author>
  </authors>
  <commentList>
    <comment ref="F169" authorId="0" shapeId="0">
      <text>
        <r>
          <rPr>
            <sz val="9"/>
            <color indexed="81"/>
            <rFont val="Tahoma"/>
            <family val="2"/>
          </rPr>
          <t>The Subaward IDC is used as part of the Total IDC Cap Calculation and will not duplicate the IDC already included in the Subaward's Costs noted in rows 88-112</t>
        </r>
      </text>
    </comment>
  </commentList>
</comments>
</file>

<file path=xl/comments2.xml><?xml version="1.0" encoding="utf-8"?>
<comments xmlns="http://schemas.openxmlformats.org/spreadsheetml/2006/main">
  <authors>
    <author>Holly Kathleen Lipkovich</author>
  </authors>
  <commentList>
    <comment ref="F5" authorId="0" shapeId="0">
      <text>
        <r>
          <rPr>
            <sz val="9"/>
            <color indexed="81"/>
            <rFont val="Tahoma"/>
            <family val="2"/>
          </rPr>
          <t>Use this dropdown to select the source of the TEARS effort, captured on the Cost Share Google Excel.</t>
        </r>
      </text>
    </comment>
  </commentList>
</comments>
</file>

<file path=xl/sharedStrings.xml><?xml version="1.0" encoding="utf-8"?>
<sst xmlns="http://schemas.openxmlformats.org/spreadsheetml/2006/main" count="673" uniqueCount="390">
  <si>
    <t>Yearly</t>
  </si>
  <si>
    <t>% of COL</t>
  </si>
  <si>
    <t>COL Increase</t>
  </si>
  <si>
    <t>New Salary</t>
  </si>
  <si>
    <t>Total Costs</t>
  </si>
  <si>
    <t>Fringe</t>
  </si>
  <si>
    <t>Salary</t>
  </si>
  <si>
    <t>% Effort</t>
  </si>
  <si>
    <t>Year 1</t>
  </si>
  <si>
    <t>Increase</t>
  </si>
  <si>
    <t>Amount</t>
  </si>
  <si>
    <t>Year 2</t>
  </si>
  <si>
    <t>Year 3</t>
  </si>
  <si>
    <t>Year 4</t>
  </si>
  <si>
    <t>Year 5</t>
  </si>
  <si>
    <t>for all years</t>
  </si>
  <si>
    <t>Salary 1</t>
  </si>
  <si>
    <t>Salary 2</t>
  </si>
  <si>
    <t>Salary 3</t>
  </si>
  <si>
    <t>Salary 4</t>
  </si>
  <si>
    <t>Salary 5</t>
  </si>
  <si>
    <t>Salary 6</t>
  </si>
  <si>
    <t>Salary 7</t>
  </si>
  <si>
    <t>Salary 8</t>
  </si>
  <si>
    <t>Salary 9</t>
  </si>
  <si>
    <t>Salary 10</t>
  </si>
  <si>
    <t>Salary 11</t>
  </si>
  <si>
    <t>Salary 12</t>
  </si>
  <si>
    <t>Salary 13</t>
  </si>
  <si>
    <t>Salary 14</t>
  </si>
  <si>
    <t>Salary 15</t>
  </si>
  <si>
    <t>Total Salaries:</t>
  </si>
  <si>
    <t>Fringe 1</t>
  </si>
  <si>
    <t>Fringe 2</t>
  </si>
  <si>
    <t>Fringe 3</t>
  </si>
  <si>
    <t>Fringe 4</t>
  </si>
  <si>
    <t>Fringe 5</t>
  </si>
  <si>
    <t>Fringe 6</t>
  </si>
  <si>
    <t>Fringe 7</t>
  </si>
  <si>
    <t>Fringe 8</t>
  </si>
  <si>
    <t>Fringe 9</t>
  </si>
  <si>
    <t>Fringe 10</t>
  </si>
  <si>
    <t>Fringe 11</t>
  </si>
  <si>
    <t>Fringe 12</t>
  </si>
  <si>
    <t>Fringe 13</t>
  </si>
  <si>
    <t>Fringe 14</t>
  </si>
  <si>
    <t>Fringe 15</t>
  </si>
  <si>
    <t>Total Salaries &amp; Fringe:</t>
  </si>
  <si>
    <t>Supplies &amp; Materials</t>
  </si>
  <si>
    <t>Supplies</t>
  </si>
  <si>
    <t>Fuel</t>
  </si>
  <si>
    <t>Current Services</t>
  </si>
  <si>
    <t>Travel</t>
  </si>
  <si>
    <t>Communications</t>
  </si>
  <si>
    <t>Printing</t>
  </si>
  <si>
    <t>Repairs &amp; Maintenance</t>
  </si>
  <si>
    <t>Shipping</t>
  </si>
  <si>
    <t>*Tuition</t>
  </si>
  <si>
    <t>Tuition increase</t>
  </si>
  <si>
    <t>Lab Analysis - Off Campus</t>
  </si>
  <si>
    <t>Fixed Charges</t>
  </si>
  <si>
    <t>Animal Care/Use</t>
  </si>
  <si>
    <t>Lab Analysis - On Campus</t>
  </si>
  <si>
    <t>Motor Pool</t>
  </si>
  <si>
    <t>*Equipment</t>
  </si>
  <si>
    <t>Total Expenses:</t>
  </si>
  <si>
    <t>Total Direct Costs:</t>
  </si>
  <si>
    <t>F&amp;A Calculations:</t>
  </si>
  <si>
    <t>MTDC</t>
  </si>
  <si>
    <t>TDC</t>
  </si>
  <si>
    <t>TFFA</t>
  </si>
  <si>
    <t>F&amp;A:</t>
  </si>
  <si>
    <t>Total Sponsor Costs:</t>
  </si>
  <si>
    <t>Cumulative</t>
  </si>
  <si>
    <t>Salaries</t>
  </si>
  <si>
    <t>Tuition</t>
  </si>
  <si>
    <t>Equipment</t>
  </si>
  <si>
    <t>Subcontracts</t>
  </si>
  <si>
    <t>Total Direct</t>
  </si>
  <si>
    <t>F&amp;A</t>
  </si>
  <si>
    <t>Travel-Domestic</t>
  </si>
  <si>
    <t>Sub 2</t>
  </si>
  <si>
    <t>Sub 3</t>
  </si>
  <si>
    <t>Sub 4</t>
  </si>
  <si>
    <t>Sub 5</t>
  </si>
  <si>
    <t>Faculty/Staff</t>
  </si>
  <si>
    <t>Post-Doc</t>
  </si>
  <si>
    <t>Grad Student</t>
  </si>
  <si>
    <t>Hourly</t>
  </si>
  <si>
    <t>Travel-International</t>
  </si>
  <si>
    <t>Livestock Purchases</t>
  </si>
  <si>
    <t>Contracted Services</t>
  </si>
  <si>
    <t>*Rental of Off-site Facilities</t>
  </si>
  <si>
    <t>Study Participants</t>
  </si>
  <si>
    <t>*Participant Support Costs (NSF)</t>
  </si>
  <si>
    <t>Other Current Services</t>
  </si>
  <si>
    <t>Cost Share Type</t>
  </si>
  <si>
    <t>Voluntary Committed</t>
  </si>
  <si>
    <t>Mandatory</t>
  </si>
  <si>
    <t>Voluntary Uncommitted</t>
  </si>
  <si>
    <t>Cost Share Mechanism</t>
  </si>
  <si>
    <t>Entity 1</t>
  </si>
  <si>
    <t>Entity 2</t>
  </si>
  <si>
    <t>Entity 3</t>
  </si>
  <si>
    <t>Entity 4</t>
  </si>
  <si>
    <t>Entity 5</t>
  </si>
  <si>
    <t>*Third Party / Subawardee (Unspecified Funds)</t>
  </si>
  <si>
    <t>State</t>
  </si>
  <si>
    <t>Local</t>
  </si>
  <si>
    <t>Faculty / Staff</t>
  </si>
  <si>
    <t>Postdocs</t>
  </si>
  <si>
    <t>Graduate Students</t>
  </si>
  <si>
    <t>Hourly Employees</t>
  </si>
  <si>
    <t>Summer (Faculty)</t>
  </si>
  <si>
    <t>51100/51200/51300</t>
  </si>
  <si>
    <t>Total Fringe (51800):</t>
  </si>
  <si>
    <t>Supplies &amp; Materials (52000)</t>
  </si>
  <si>
    <t>Travel (53100)</t>
  </si>
  <si>
    <t>Third Party (In-Kind)</t>
  </si>
  <si>
    <t>Third Party (Cash)</t>
  </si>
  <si>
    <t>NCSU (In-Kind)</t>
  </si>
  <si>
    <t>NCSU (Cash)</t>
  </si>
  <si>
    <t>TBD, N/A or Unknown</t>
  </si>
  <si>
    <t>*Unrecovered Indirect Costs (Sponsor Costs)</t>
  </si>
  <si>
    <t>Cost Share Effort Summary</t>
  </si>
  <si>
    <t>Total</t>
  </si>
  <si>
    <t>Cost Share Information (Type)</t>
  </si>
  <si>
    <t>Cost Share Information (Source)</t>
  </si>
  <si>
    <t>Total:</t>
  </si>
  <si>
    <t>PINS</t>
  </si>
  <si>
    <t>Version</t>
  </si>
  <si>
    <t>File Name:</t>
  </si>
  <si>
    <t>Initial_Budget</t>
  </si>
  <si>
    <t>Revised_Budget1</t>
  </si>
  <si>
    <t>Revised_Budget2</t>
  </si>
  <si>
    <t>Revised_Budget3</t>
  </si>
  <si>
    <t>Revised_Budget4</t>
  </si>
  <si>
    <t>Revised_Budget5</t>
  </si>
  <si>
    <t>Cost per Part.</t>
  </si>
  <si>
    <t>Cost Share Source</t>
  </si>
  <si>
    <t>Account Info (if known)</t>
  </si>
  <si>
    <t>NCARS</t>
  </si>
  <si>
    <t>NCARS/Extension</t>
  </si>
  <si>
    <t>Extension</t>
  </si>
  <si>
    <t>TBD</t>
  </si>
  <si>
    <t>Wire Fee (for international subs)</t>
  </si>
  <si>
    <t>Current Services (53900)</t>
  </si>
  <si>
    <t>Fixed Charges (54900)</t>
  </si>
  <si>
    <t>Contracted Services (51900)</t>
  </si>
  <si>
    <t>*Equipment (55000)</t>
  </si>
  <si>
    <t>*Tuition (56000)</t>
  </si>
  <si>
    <t>*Subcontracts (56980)</t>
  </si>
  <si>
    <t>F&amp;A (58960):</t>
  </si>
  <si>
    <t>Entity 6</t>
  </si>
  <si>
    <t>Entity 7</t>
  </si>
  <si>
    <t>Entity 8</t>
  </si>
  <si>
    <t>Entity 9</t>
  </si>
  <si>
    <t>Entity 10</t>
  </si>
  <si>
    <t>Entity 11</t>
  </si>
  <si>
    <t>Entity 12</t>
  </si>
  <si>
    <t>Entity 13</t>
  </si>
  <si>
    <t>Entity 14</t>
  </si>
  <si>
    <t>Entity 15</t>
  </si>
  <si>
    <t>Entity 16</t>
  </si>
  <si>
    <t>Entity 17</t>
  </si>
  <si>
    <t>Entity 18</t>
  </si>
  <si>
    <t>Entity 19</t>
  </si>
  <si>
    <t>Entity 20</t>
  </si>
  <si>
    <t>Entity 21</t>
  </si>
  <si>
    <t>Entity 22</t>
  </si>
  <si>
    <t>Entity 23</t>
  </si>
  <si>
    <t>Entity 24</t>
  </si>
  <si>
    <t>Entity 25</t>
  </si>
  <si>
    <t>Sub 1</t>
  </si>
  <si>
    <t>Sub 6</t>
  </si>
  <si>
    <t>Sub 7</t>
  </si>
  <si>
    <t>Sub 8</t>
  </si>
  <si>
    <t>Sub 9</t>
  </si>
  <si>
    <t>Sub 10</t>
  </si>
  <si>
    <t>Sub 11</t>
  </si>
  <si>
    <t>Sub 12</t>
  </si>
  <si>
    <t>Sub 13</t>
  </si>
  <si>
    <t>Sub 14</t>
  </si>
  <si>
    <t>Sub 15</t>
  </si>
  <si>
    <t>Sub 16</t>
  </si>
  <si>
    <t>Sub 17</t>
  </si>
  <si>
    <t>Sub 18</t>
  </si>
  <si>
    <t>Sub 19</t>
  </si>
  <si>
    <t>Sub 20</t>
  </si>
  <si>
    <t>Sub 21</t>
  </si>
  <si>
    <t>Sub 22</t>
  </si>
  <si>
    <t>Sub 23</t>
  </si>
  <si>
    <t>Sub 24</t>
  </si>
  <si>
    <t>Sub 25</t>
  </si>
  <si>
    <t>Administrative</t>
  </si>
  <si>
    <t>Administrative Salaries</t>
  </si>
  <si>
    <t>Note:  Totals include salary and fringe.</t>
  </si>
  <si>
    <t>Contractor 1</t>
  </si>
  <si>
    <t>Contractor 2</t>
  </si>
  <si>
    <t>Contractor 3</t>
  </si>
  <si>
    <t>Contractor 4</t>
  </si>
  <si>
    <t>Contractor 5</t>
  </si>
  <si>
    <t xml:space="preserve">*Participant Support Costs </t>
  </si>
  <si>
    <t>Yes</t>
  </si>
  <si>
    <t>No</t>
  </si>
  <si>
    <t>Current Indirect Cost Rates (On-Campus):</t>
  </si>
  <si>
    <t>Research</t>
  </si>
  <si>
    <t>52% MTDC</t>
  </si>
  <si>
    <t>Instruction</t>
  </si>
  <si>
    <t>Public Service and Other Sponsored Activities</t>
  </si>
  <si>
    <t>33.6% MTDC</t>
  </si>
  <si>
    <t>Off-Campus Rates:</t>
  </si>
  <si>
    <t>Research (using the NCSU Library)</t>
  </si>
  <si>
    <t>27.6% MTDC</t>
  </si>
  <si>
    <t>26% MTDC</t>
  </si>
  <si>
    <t>20% MTDC</t>
  </si>
  <si>
    <t>Common Sponsor Restrictions</t>
  </si>
  <si>
    <t>USDA</t>
  </si>
  <si>
    <t>30% TFFA/42.86% TDC</t>
  </si>
  <si>
    <t>SPONSOR SUMMARY</t>
  </si>
  <si>
    <t>Indirect Cap</t>
  </si>
  <si>
    <t>APHIS (Farm Bill)</t>
  </si>
  <si>
    <t>APHIS (Not part of Farm Bill)</t>
  </si>
  <si>
    <t>15% TFFA</t>
  </si>
  <si>
    <t>10% TDC</t>
  </si>
  <si>
    <t>Research (no NCSU Library use, including virtual access)</t>
  </si>
  <si>
    <t>Publications/Page Costs</t>
  </si>
  <si>
    <t>Publication materials</t>
  </si>
  <si>
    <t>Health Insurance</t>
  </si>
  <si>
    <t>Fringe Benefit Rates</t>
  </si>
  <si>
    <t>State_Research</t>
  </si>
  <si>
    <t>State_Extension</t>
  </si>
  <si>
    <t>Ledger_6/7</t>
  </si>
  <si>
    <t>Subaward Indirect Cost</t>
  </si>
  <si>
    <t>DC of NCSU &amp; Subs</t>
  </si>
  <si>
    <t>IDC Cap Calculation</t>
  </si>
  <si>
    <t xml:space="preserve">NCSU </t>
  </si>
  <si>
    <t>Total Direct Costs</t>
  </si>
  <si>
    <t>IDC Cap at 30% TFFA</t>
  </si>
  <si>
    <t>IDC (30/70) x Total DC</t>
  </si>
  <si>
    <t>Less:  Subs Total IDC</t>
  </si>
  <si>
    <t>IDC Left for NCSU</t>
  </si>
  <si>
    <t>Current NCSU IDC</t>
  </si>
  <si>
    <t>Difference</t>
  </si>
  <si>
    <t>Note: If "Difference" is red, then an adjustment will be needed to NCSU IDC</t>
  </si>
  <si>
    <t>Q: What "rates" can be included in a  Federal Sponsor, or Federal Flow Through Sponsor Proposal?</t>
  </si>
  <si>
    <t>A: The only "rates" that can be applied are Service Center or University Budget Office Approved Rates, which are captured in PeopleSoft, e.g. Phytotron</t>
  </si>
  <si>
    <t xml:space="preserve">Q: What is Participant Support Costs? </t>
  </si>
  <si>
    <t>A: Please follow this link to the University Guidance and reach out to your Pre-Award Consultant to provide any Sponsor specific guidance, e.g. NSF</t>
  </si>
  <si>
    <t xml:space="preserve">https://research.ncsu.edu/administration/budgeting-guidance/participant-support-costs/ </t>
  </si>
  <si>
    <t xml:space="preserve">https://research.ncsu.edu/administration/budgeting-guidance/tuition/ </t>
  </si>
  <si>
    <t>Q: What fringe rates are used for the budget?</t>
  </si>
  <si>
    <t>A: CALS Pre-Award utilizes the University approved fringe benefit and health insurance rates found at the below website</t>
  </si>
  <si>
    <t xml:space="preserve">https://research.ncsu.edu/administration/budgeting-guidance/fringe-benefits/ </t>
  </si>
  <si>
    <t>Q: How do I know if my item(s) are equipment or supplies? Is it the total of all of them together or each item?</t>
  </si>
  <si>
    <t xml:space="preserve">https://research.ncsu.edu/administration/budgeting-guidance/equipment/ </t>
  </si>
  <si>
    <t>Q: What is fabricated equipment? Should I tell my Pre-Award Consultant I am including Fabricated Equipment?</t>
  </si>
  <si>
    <t>A: Yes, it helps to review any proposed Fabricated Equipment to ensure all of the components should remain in the equipment line. See link below for definition of Fabricated Equipment</t>
  </si>
  <si>
    <t>Q: If I am a 9 month employee, do I need to include Summer Salary &amp; Fringe and Effort on the budget?</t>
  </si>
  <si>
    <t>A: Yes, as your "appointment" with the University runs the Academic Year, to continue to work on the project during the Summer, effort/salary/fringe need to be included on the proposal</t>
  </si>
  <si>
    <t>Q: For NIH proposals, do I need to include any salary/fringe if I am a 12 month employee?</t>
  </si>
  <si>
    <t xml:space="preserve">A: Yes, as NIH requires a yearly progress report including an All Personnel report of anyone who spent one calendar month of effort (whether paid or unpaid), salary/fringe/effort needs to be budgeted for on the proposal. </t>
  </si>
  <si>
    <t>Q: If I put effort but no salary/fringe on the budget and/or budget justification, is that cost share?</t>
  </si>
  <si>
    <t>A: Yes, anytime you commit effort but do not request the corresponding salary &amp; fringe, it is considered "cost share" or "match"</t>
  </si>
  <si>
    <t>Q What Indirect Cost Rate should I include on my proposal?</t>
  </si>
  <si>
    <t>A: The rate that applies to both the type of proposal and the location of more than 50% of the NCSU component of the proposal. See below website for details:</t>
  </si>
  <si>
    <t xml:space="preserve">https://research.ncsu.edu/administration/budgeting-guidance/indirect-costs/ </t>
  </si>
  <si>
    <t>Q: How do you convert percent effort to calendar months, academic months, or summer months?</t>
  </si>
  <si>
    <t>A: See below for calculations:</t>
  </si>
  <si>
    <r>
      <t>Academic Months -</t>
    </r>
    <r>
      <rPr>
        <sz val="11"/>
        <color rgb="FF222222"/>
        <rFont val="Calibri"/>
        <family val="2"/>
        <scheme val="minor"/>
      </rPr>
      <t> ex: If 10% effort, the calculation would be 0.10 x 9 months = 0.9 </t>
    </r>
    <r>
      <rPr>
        <b/>
        <sz val="11"/>
        <color rgb="FF222222"/>
        <rFont val="Calibri"/>
        <family val="2"/>
        <scheme val="minor"/>
      </rPr>
      <t>academic </t>
    </r>
    <r>
      <rPr>
        <sz val="11"/>
        <color rgb="FF222222"/>
        <rFont val="Calibri"/>
        <family val="2"/>
        <scheme val="minor"/>
      </rPr>
      <t>months</t>
    </r>
  </si>
  <si>
    <r>
      <t>Summer Months -</t>
    </r>
    <r>
      <rPr>
        <sz val="11"/>
        <color rgb="FF222222"/>
        <rFont val="Calibri"/>
        <family val="2"/>
        <scheme val="minor"/>
      </rPr>
      <t> ex: If 10% effort, the calculation would be 10%/11.11% = 0.9 </t>
    </r>
    <r>
      <rPr>
        <b/>
        <sz val="11"/>
        <color rgb="FF222222"/>
        <rFont val="Calibri"/>
        <family val="2"/>
        <scheme val="minor"/>
      </rPr>
      <t>summer </t>
    </r>
    <r>
      <rPr>
        <sz val="11"/>
        <color rgb="FF222222"/>
        <rFont val="Calibri"/>
        <family val="2"/>
        <scheme val="minor"/>
      </rPr>
      <t>months (Note: 11.11% equals 1 summer month) </t>
    </r>
  </si>
  <si>
    <t>Q: What Tuition Rates are used for the budget?</t>
  </si>
  <si>
    <t>A: CALS Pre-Award utilizes current tuition only (no student fees) provided by the Graduate School as part of a Tuition Calculator, they can provide you with proposed tuition numbers</t>
  </si>
  <si>
    <t xml:space="preserve">A: Unless the equipment is fabricated (see below for more details), each item should be reviewed individually to determine if it meets the criteria indicated on the below website, e.g. $5,000 or greater </t>
  </si>
  <si>
    <t># Participants</t>
  </si>
  <si>
    <t>Total Travel</t>
  </si>
  <si>
    <t>Total Other Direct Expenses:</t>
  </si>
  <si>
    <t>Stipends NCSU (56967)</t>
  </si>
  <si>
    <t>Stipends Non-NCSU (56966)</t>
  </si>
  <si>
    <t>Travel (56967/56966)</t>
  </si>
  <si>
    <t>Subsistence (56967/56966)</t>
  </si>
  <si>
    <t>Supplies (56971)</t>
  </si>
  <si>
    <t>Other - (56967/56966)</t>
  </si>
  <si>
    <t>PSC Tuition/Hlth Insur.(56962)</t>
  </si>
  <si>
    <t>Contractor 6</t>
  </si>
  <si>
    <t>Contractor 7</t>
  </si>
  <si>
    <t>Contractor 8</t>
  </si>
  <si>
    <t>Contractor 9</t>
  </si>
  <si>
    <t>Contractor 10</t>
  </si>
  <si>
    <r>
      <rPr>
        <b/>
        <sz val="11"/>
        <color theme="1"/>
        <rFont val="Calibri"/>
        <family val="2"/>
        <scheme val="minor"/>
      </rPr>
      <t>Calendar Months</t>
    </r>
    <r>
      <rPr>
        <sz val="11"/>
        <color theme="1"/>
        <rFont val="Calibri"/>
        <family val="2"/>
        <scheme val="minor"/>
      </rPr>
      <t xml:space="preserve"> - ex: If 10% effort, the calculation would be 0.10 x 12 months = 1.2 </t>
    </r>
    <r>
      <rPr>
        <b/>
        <sz val="11"/>
        <color theme="1"/>
        <rFont val="Calibri"/>
        <family val="2"/>
        <scheme val="minor"/>
      </rPr>
      <t>calendar</t>
    </r>
    <r>
      <rPr>
        <sz val="11"/>
        <color theme="1"/>
        <rFont val="Calibri"/>
        <family val="2"/>
        <scheme val="minor"/>
      </rPr>
      <t xml:space="preserve"> months </t>
    </r>
  </si>
  <si>
    <t>Q: When is a entity a subaward/subcontract versus a Contractor?</t>
  </si>
  <si>
    <t>Total NCSU Salaries &amp; Fringe:</t>
  </si>
  <si>
    <t>Pub. Supplies - Pamphlets, etc</t>
  </si>
  <si>
    <t>Total NCSU Salaries:</t>
  </si>
  <si>
    <t>Total NCSU Fringe:</t>
  </si>
  <si>
    <t xml:space="preserve">https://research.ncsu.edu/administration/budgeting-guidance/subawards-and-consultants/subrecipient-contractor/  </t>
  </si>
  <si>
    <t>A: Individuals should utilize the subrecipient checklist which guides you through questions to determine which classification is appropiate. Then please discuss the information with the Pre-Award Consultant.</t>
  </si>
  <si>
    <t>Sub IDC</t>
  </si>
  <si>
    <t>SPONSOR COSTS - FY2023-24</t>
  </si>
  <si>
    <t>Fringe              Drop Down</t>
  </si>
  <si>
    <t>Fringe       Drop Down</t>
  </si>
  <si>
    <t>MATCH SUMMARY - FY 2023-24</t>
  </si>
  <si>
    <t>FY23-24</t>
  </si>
  <si>
    <t>Name &amp; Position Title</t>
  </si>
  <si>
    <t>FY 2023 Rates</t>
  </si>
  <si>
    <t>Internal Use Only</t>
  </si>
  <si>
    <t>*Subcontracts (direct + indirect cost)</t>
  </si>
  <si>
    <t>MATCH COSTS - FY 2023-24</t>
  </si>
  <si>
    <t>Salary 16</t>
  </si>
  <si>
    <t>Salary 17</t>
  </si>
  <si>
    <t>Salary 18</t>
  </si>
  <si>
    <t>Salary 19</t>
  </si>
  <si>
    <t>Salary 20</t>
  </si>
  <si>
    <t>Salary 21</t>
  </si>
  <si>
    <t>Salary 22</t>
  </si>
  <si>
    <t>Salary 23</t>
  </si>
  <si>
    <t>Salary 24</t>
  </si>
  <si>
    <t>Salary 25</t>
  </si>
  <si>
    <t>Salary 26</t>
  </si>
  <si>
    <t>Salary 27</t>
  </si>
  <si>
    <t>Salary 28</t>
  </si>
  <si>
    <t>Salary 29</t>
  </si>
  <si>
    <t>Salary 30</t>
  </si>
  <si>
    <t>Fringe 16</t>
  </si>
  <si>
    <t>Fringe 17</t>
  </si>
  <si>
    <t>Fringe 18</t>
  </si>
  <si>
    <t>Fringe 19</t>
  </si>
  <si>
    <t>Fringe 20</t>
  </si>
  <si>
    <t>Fringe 21</t>
  </si>
  <si>
    <t>Fringe 22</t>
  </si>
  <si>
    <t>Fringe 23</t>
  </si>
  <si>
    <t>Fringe 24</t>
  </si>
  <si>
    <t>Fringe 25</t>
  </si>
  <si>
    <t>Fringe 26</t>
  </si>
  <si>
    <t>Fringe 27</t>
  </si>
  <si>
    <t>Fringe 28</t>
  </si>
  <si>
    <t>Fringe 29</t>
  </si>
  <si>
    <t>Fringe 30</t>
  </si>
  <si>
    <t>https://cals.ncsu.edu/intranet/wp-content/uploads/sites/15/2022/04/CALS-Pre-Award-Policy-20-5.pdf</t>
  </si>
  <si>
    <t xml:space="preserve">A: </t>
  </si>
  <si>
    <t>All final documents, including final budget &amp; budget justification</t>
  </si>
  <si>
    <t>All final subaward documents needed</t>
  </si>
  <si>
    <t>Due Date:</t>
  </si>
  <si>
    <t>Green</t>
  </si>
  <si>
    <t>Yellow</t>
  </si>
  <si>
    <t>Red</t>
  </si>
  <si>
    <t>Zone:</t>
  </si>
  <si>
    <t>Frequently Asked Questions (FAQ):</t>
  </si>
  <si>
    <t>8 BUSINESS days before deadline</t>
  </si>
  <si>
    <t>Q: What are important hard deadlines when working through the proposal?</t>
  </si>
  <si>
    <t>5 BUSINESS days before deadline (by 9am)</t>
  </si>
  <si>
    <t>"Initiate Routing" of PINS by (cutoff is at 12pm):</t>
  </si>
  <si>
    <t>Q: What is the CALS Pre-Award 20 &amp; 5 Policy?</t>
  </si>
  <si>
    <t>A:</t>
  </si>
  <si>
    <r>
      <t>20+ BUSINESS days before deadline</t>
    </r>
    <r>
      <rPr>
        <i/>
        <sz val="11"/>
        <color theme="1"/>
        <rFont val="Calibri"/>
        <family val="2"/>
        <scheme val="minor"/>
      </rPr>
      <t xml:space="preserve"> (recommended)</t>
    </r>
  </si>
  <si>
    <t>20-6 BUSINESS days before deadline</t>
  </si>
  <si>
    <t>5 or less BUSINESS days before deadline</t>
  </si>
  <si>
    <t>Documents Due to Pre-Award Consultant:</t>
  </si>
  <si>
    <t>Cost share letters (if cost sharing is part of the proposal)</t>
  </si>
  <si>
    <t>Q: Where do software licenses get added to the budget?</t>
  </si>
  <si>
    <r>
      <rPr>
        <b/>
        <sz val="11"/>
        <color theme="1"/>
        <rFont val="Calibri"/>
        <family val="2"/>
        <scheme val="minor"/>
      </rPr>
      <t>Fixed Charges - Maintenance/Service Contract (54400):</t>
    </r>
    <r>
      <rPr>
        <sz val="11"/>
        <color theme="1"/>
        <rFont val="Calibri"/>
        <family val="2"/>
        <scheme val="minor"/>
      </rPr>
      <t xml:space="preserve">  Use if the software will be used as maintenance on equipment.</t>
    </r>
  </si>
  <si>
    <r>
      <rPr>
        <b/>
        <sz val="11"/>
        <color theme="1"/>
        <rFont val="Calibri"/>
        <family val="2"/>
        <scheme val="minor"/>
      </rPr>
      <t>Other Fixed Charges - Subscriptions (54920):</t>
    </r>
    <r>
      <rPr>
        <sz val="11"/>
        <color theme="1"/>
        <rFont val="Calibri"/>
        <family val="2"/>
        <scheme val="minor"/>
      </rPr>
      <t xml:space="preserve"> Use if this is a software subscription.</t>
    </r>
  </si>
  <si>
    <r>
      <rPr>
        <b/>
        <sz val="11"/>
        <color theme="1"/>
        <rFont val="Calibri"/>
        <family val="2"/>
        <scheme val="minor"/>
      </rPr>
      <t>Current Services – Data Processing (53800):</t>
    </r>
    <r>
      <rPr>
        <sz val="11"/>
        <color theme="1"/>
        <rFont val="Calibri"/>
        <family val="2"/>
        <scheme val="minor"/>
      </rPr>
      <t xml:space="preserve"> Use if needed to process data.</t>
    </r>
  </si>
  <si>
    <r>
      <rPr>
        <sz val="11"/>
        <rFont val="Calibri"/>
        <family val="2"/>
        <scheme val="minor"/>
      </rPr>
      <t>A:  Please use one of the following options that best fits the type of software being needed.</t>
    </r>
    <r>
      <rPr>
        <sz val="11"/>
        <color theme="1"/>
        <rFont val="Calibri"/>
        <family val="2"/>
        <scheme val="minor"/>
      </rPr>
      <t xml:space="preserve">
</t>
    </r>
  </si>
  <si>
    <t>Year 10</t>
  </si>
  <si>
    <t>Year 9</t>
  </si>
  <si>
    <t>Year 8</t>
  </si>
  <si>
    <t>Year 7</t>
  </si>
  <si>
    <t>Year 6</t>
  </si>
  <si>
    <t>CALS 20 &amp; 5 Policy</t>
  </si>
  <si>
    <t>F&amp;A Drop Down:</t>
  </si>
  <si>
    <r>
      <rPr>
        <b/>
        <sz val="18"/>
        <rFont val="Calibri"/>
        <family val="2"/>
        <scheme val="minor"/>
      </rPr>
      <t xml:space="preserve"> Zones for Routed PINS:</t>
    </r>
    <r>
      <rPr>
        <sz val="18"/>
        <rFont val="Calibri"/>
        <family val="2"/>
        <scheme val="minor"/>
      </rPr>
      <t xml:space="preserve"> </t>
    </r>
    <r>
      <rPr>
        <sz val="18"/>
        <color theme="0"/>
        <rFont val="Calibri"/>
        <family val="2"/>
        <scheme val="minor"/>
      </rPr>
      <t xml:space="preserve">20+ business days until deadline = </t>
    </r>
    <r>
      <rPr>
        <b/>
        <sz val="18"/>
        <color rgb="FF66FF66"/>
        <rFont val="Calibri"/>
        <family val="2"/>
        <scheme val="minor"/>
      </rPr>
      <t>GREEN ZONE</t>
    </r>
    <r>
      <rPr>
        <sz val="18"/>
        <color theme="0"/>
        <rFont val="Calibri"/>
        <family val="2"/>
        <scheme val="minor"/>
      </rPr>
      <t xml:space="preserve"> </t>
    </r>
    <r>
      <rPr>
        <i/>
        <sz val="18"/>
        <color theme="0"/>
        <rFont val="Calibri"/>
        <family val="2"/>
        <scheme val="minor"/>
      </rPr>
      <t xml:space="preserve">(recommended) </t>
    </r>
    <r>
      <rPr>
        <b/>
        <sz val="18"/>
        <rFont val="Calibri"/>
        <family val="2"/>
        <scheme val="minor"/>
      </rPr>
      <t>|</t>
    </r>
    <r>
      <rPr>
        <sz val="18"/>
        <color theme="0"/>
        <rFont val="Calibri"/>
        <family val="2"/>
        <scheme val="minor"/>
      </rPr>
      <t xml:space="preserve"> </t>
    </r>
    <r>
      <rPr>
        <sz val="18"/>
        <color theme="0"/>
        <rFont val="Calibri"/>
        <family val="2"/>
      </rPr>
      <t>≥</t>
    </r>
    <r>
      <rPr>
        <sz val="18"/>
        <color theme="0"/>
        <rFont val="Calibri"/>
        <family val="2"/>
        <scheme val="minor"/>
      </rPr>
      <t xml:space="preserve">6 to &lt;20 business days = </t>
    </r>
    <r>
      <rPr>
        <b/>
        <sz val="18"/>
        <color rgb="FFFFFF00"/>
        <rFont val="Calibri"/>
        <family val="2"/>
        <scheme val="minor"/>
      </rPr>
      <t>YELLOW ZONE</t>
    </r>
    <r>
      <rPr>
        <b/>
        <sz val="18"/>
        <color theme="0"/>
        <rFont val="Calibri"/>
        <family val="2"/>
        <scheme val="minor"/>
      </rPr>
      <t xml:space="preserve"> </t>
    </r>
    <r>
      <rPr>
        <b/>
        <sz val="18"/>
        <rFont val="Calibri"/>
        <family val="2"/>
        <scheme val="minor"/>
      </rPr>
      <t>|</t>
    </r>
    <r>
      <rPr>
        <sz val="18"/>
        <color theme="0"/>
        <rFont val="Calibri"/>
        <family val="2"/>
        <scheme val="minor"/>
      </rPr>
      <t xml:space="preserve"> 5 business days or less = </t>
    </r>
    <r>
      <rPr>
        <b/>
        <sz val="18"/>
        <color rgb="FFFF0000"/>
        <rFont val="Calibri"/>
        <family val="2"/>
        <scheme val="minor"/>
      </rPr>
      <t>RED ZONE</t>
    </r>
  </si>
  <si>
    <r>
      <rPr>
        <b/>
        <sz val="20"/>
        <color rgb="FFFFFF00"/>
        <rFont val="Calibri"/>
        <family val="2"/>
        <scheme val="minor"/>
      </rPr>
      <t xml:space="preserve">(see </t>
    </r>
    <r>
      <rPr>
        <b/>
        <u/>
        <sz val="20"/>
        <color theme="0" tint="-4.9989318521683403E-2"/>
        <rFont val="Calibri"/>
        <family val="2"/>
        <scheme val="minor"/>
      </rPr>
      <t>link</t>
    </r>
    <r>
      <rPr>
        <b/>
        <sz val="20"/>
        <color theme="4" tint="0.39997558519241921"/>
        <rFont val="Calibri"/>
        <family val="2"/>
        <scheme val="minor"/>
      </rPr>
      <t xml:space="preserve"> </t>
    </r>
    <r>
      <rPr>
        <b/>
        <sz val="20"/>
        <color rgb="FFFFFF00"/>
        <rFont val="Calibri"/>
        <family val="2"/>
        <scheme val="minor"/>
      </rPr>
      <t>&amp; FAQ tab)</t>
    </r>
  </si>
  <si>
    <t>Other Fixed Charges</t>
  </si>
  <si>
    <t>Version 10.23.2023</t>
  </si>
  <si>
    <t>Total NCSU DC</t>
  </si>
  <si>
    <t>Current NCSU DC</t>
  </si>
  <si>
    <t>Total Cost</t>
  </si>
  <si>
    <t>IDC</t>
  </si>
  <si>
    <t>DC</t>
  </si>
  <si>
    <t>less sub</t>
  </si>
  <si>
    <t>left for NCSU</t>
  </si>
  <si>
    <t>IDC adjustment</t>
  </si>
  <si>
    <t>Orig. MTDC</t>
  </si>
  <si>
    <t>less MTDC of IDC adj.</t>
  </si>
  <si>
    <t>rev. MTDC</t>
  </si>
  <si>
    <t>IDC to be removed</t>
  </si>
  <si>
    <t>MTDC of IDC to be removed</t>
  </si>
  <si>
    <t>For Farm Bill:</t>
  </si>
  <si>
    <t>*Includes 30% cap - update if not 30% TFFA cap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</si>
</sst>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;;@"/>
    <numFmt numFmtId="165" formatCode="m\.d\.yyyy"/>
    <numFmt numFmtId="166" formatCode="_(* #,##0_);_(* \(#,##0\);_(* &quot;-&quot;??_);_(@_)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26"/>
      <name val="Calibri"/>
      <family val="2"/>
      <scheme val="minor"/>
    </font>
    <font>
      <sz val="9"/>
      <color indexed="81"/>
      <name val="Tahoma"/>
      <family val="2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11"/>
      <color rgb="FF222222"/>
      <name val="Calibri"/>
      <family val="2"/>
      <scheme val="minor"/>
    </font>
    <font>
      <sz val="11"/>
      <color rgb="FF222222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25"/>
      <name val="Calibri"/>
      <family val="2"/>
      <scheme val="minor"/>
    </font>
    <font>
      <b/>
      <sz val="11"/>
      <color rgb="FFFFFF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0"/>
      <color rgb="FFFFFF00"/>
      <name val="Calibri"/>
      <family val="2"/>
      <scheme val="minor"/>
    </font>
    <font>
      <b/>
      <u/>
      <sz val="20"/>
      <color theme="10"/>
      <name val="Calibri"/>
      <family val="2"/>
      <scheme val="minor"/>
    </font>
    <font>
      <b/>
      <sz val="20"/>
      <color theme="4" tint="0.39997558519241921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i/>
      <sz val="18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theme="0"/>
      <name val="Calibri"/>
      <family val="2"/>
    </font>
    <font>
      <b/>
      <sz val="18"/>
      <color rgb="FFFFFF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color rgb="FF66FF66"/>
      <name val="Calibri"/>
      <family val="2"/>
      <scheme val="minor"/>
    </font>
    <font>
      <b/>
      <u/>
      <sz val="20"/>
      <color theme="0" tint="-4.9989318521683403E-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sz val="10"/>
      <color theme="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5757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D48F88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E7E7E"/>
        <bgColor indexed="64"/>
      </patternFill>
    </fill>
    <fill>
      <patternFill patternType="solid">
        <fgColor rgb="FFB67ED8"/>
        <bgColor indexed="64"/>
      </patternFill>
    </fill>
    <fill>
      <patternFill patternType="solid">
        <fgColor rgb="FFBE8CDC"/>
        <bgColor indexed="64"/>
      </patternFill>
    </fill>
    <fill>
      <patternFill patternType="solid">
        <fgColor rgb="FFDAB6F0"/>
        <bgColor indexed="64"/>
      </patternFill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708">
    <xf numFmtId="0" fontId="0" fillId="0" borderId="0" xfId="0"/>
    <xf numFmtId="10" fontId="0" fillId="0" borderId="0" xfId="2" applyNumberFormat="1" applyFont="1"/>
    <xf numFmtId="0" fontId="0" fillId="0" borderId="0" xfId="0" applyAlignment="1">
      <alignment horizontal="center"/>
    </xf>
    <xf numFmtId="0" fontId="2" fillId="3" borderId="4" xfId="0" applyFont="1" applyFill="1" applyBorder="1" applyProtection="1">
      <protection hidden="1"/>
    </xf>
    <xf numFmtId="0" fontId="2" fillId="3" borderId="0" xfId="0" applyFont="1" applyFill="1" applyProtection="1">
      <protection hidden="1"/>
    </xf>
    <xf numFmtId="0" fontId="0" fillId="3" borderId="0" xfId="0" applyFill="1"/>
    <xf numFmtId="10" fontId="0" fillId="3" borderId="0" xfId="2" applyNumberFormat="1" applyFont="1" applyFill="1" applyBorder="1" applyProtection="1"/>
    <xf numFmtId="0" fontId="0" fillId="3" borderId="0" xfId="0" applyFill="1" applyAlignment="1">
      <alignment horizontal="center"/>
    </xf>
    <xf numFmtId="0" fontId="0" fillId="3" borderId="5" xfId="0" applyFill="1" applyBorder="1"/>
    <xf numFmtId="0" fontId="0" fillId="3" borderId="4" xfId="0" applyFill="1" applyBorder="1" applyProtection="1">
      <protection hidden="1"/>
    </xf>
    <xf numFmtId="0" fontId="0" fillId="4" borderId="8" xfId="0" applyFill="1" applyBorder="1"/>
    <xf numFmtId="0" fontId="0" fillId="5" borderId="9" xfId="0" applyFill="1" applyBorder="1" applyAlignment="1">
      <alignment horizontal="center"/>
    </xf>
    <xf numFmtId="0" fontId="0" fillId="3" borderId="10" xfId="0" applyFill="1" applyBorder="1" applyProtection="1">
      <protection hidden="1"/>
    </xf>
    <xf numFmtId="0" fontId="0" fillId="4" borderId="13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6" borderId="6" xfId="0" applyFill="1" applyBorder="1" applyAlignment="1" applyProtection="1">
      <alignment horizontal="left"/>
      <protection locked="0"/>
    </xf>
    <xf numFmtId="0" fontId="0" fillId="3" borderId="6" xfId="0" applyFill="1" applyBorder="1" applyAlignment="1">
      <alignment horizontal="left"/>
    </xf>
    <xf numFmtId="10" fontId="0" fillId="6" borderId="8" xfId="2" applyNumberFormat="1" applyFont="1" applyFill="1" applyBorder="1" applyAlignment="1" applyProtection="1">
      <alignment horizontal="center"/>
      <protection locked="0"/>
    </xf>
    <xf numFmtId="44" fontId="0" fillId="6" borderId="6" xfId="1" applyFont="1" applyFill="1" applyBorder="1" applyProtection="1">
      <protection locked="0"/>
    </xf>
    <xf numFmtId="10" fontId="0" fillId="6" borderId="8" xfId="2" applyNumberFormat="1" applyFont="1" applyFill="1" applyBorder="1" applyProtection="1">
      <protection locked="0"/>
    </xf>
    <xf numFmtId="44" fontId="3" fillId="3" borderId="0" xfId="1" applyFont="1" applyFill="1" applyBorder="1" applyProtection="1"/>
    <xf numFmtId="44" fontId="0" fillId="4" borderId="14" xfId="1" applyFont="1" applyFill="1" applyBorder="1" applyProtection="1"/>
    <xf numFmtId="44" fontId="0" fillId="3" borderId="0" xfId="1" applyFont="1" applyFill="1" applyBorder="1" applyProtection="1"/>
    <xf numFmtId="9" fontId="0" fillId="6" borderId="6" xfId="2" applyFont="1" applyFill="1" applyBorder="1" applyAlignment="1" applyProtection="1">
      <alignment horizontal="center"/>
      <protection locked="0"/>
    </xf>
    <xf numFmtId="44" fontId="0" fillId="6" borderId="7" xfId="1" applyFont="1" applyFill="1" applyBorder="1" applyProtection="1">
      <protection locked="0"/>
    </xf>
    <xf numFmtId="44" fontId="0" fillId="6" borderId="14" xfId="1" applyFont="1" applyFill="1" applyBorder="1" applyProtection="1">
      <protection locked="0"/>
    </xf>
    <xf numFmtId="10" fontId="0" fillId="6" borderId="16" xfId="2" applyNumberFormat="1" applyFont="1" applyFill="1" applyBorder="1" applyProtection="1">
      <protection locked="0"/>
    </xf>
    <xf numFmtId="44" fontId="0" fillId="4" borderId="8" xfId="1" applyFont="1" applyFill="1" applyBorder="1" applyProtection="1"/>
    <xf numFmtId="44" fontId="0" fillId="5" borderId="17" xfId="0" applyNumberFormat="1" applyFill="1" applyBorder="1"/>
    <xf numFmtId="0" fontId="0" fillId="6" borderId="12" xfId="0" applyFill="1" applyBorder="1" applyAlignment="1" applyProtection="1">
      <alignment horizontal="left"/>
      <protection locked="0"/>
    </xf>
    <xf numFmtId="0" fontId="0" fillId="3" borderId="12" xfId="0" applyFill="1" applyBorder="1" applyAlignment="1">
      <alignment horizontal="left"/>
    </xf>
    <xf numFmtId="44" fontId="0" fillId="6" borderId="12" xfId="1" applyFont="1" applyFill="1" applyBorder="1" applyProtection="1">
      <protection locked="0"/>
    </xf>
    <xf numFmtId="10" fontId="0" fillId="6" borderId="14" xfId="2" applyNumberFormat="1" applyFont="1" applyFill="1" applyBorder="1" applyProtection="1">
      <protection locked="0"/>
    </xf>
    <xf numFmtId="9" fontId="0" fillId="6" borderId="12" xfId="2" applyFont="1" applyFill="1" applyBorder="1" applyAlignment="1" applyProtection="1">
      <alignment horizontal="center"/>
      <protection locked="0"/>
    </xf>
    <xf numFmtId="44" fontId="0" fillId="6" borderId="0" xfId="1" applyFont="1" applyFill="1" applyBorder="1" applyProtection="1">
      <protection locked="0"/>
    </xf>
    <xf numFmtId="10" fontId="0" fillId="6" borderId="18" xfId="2" applyNumberFormat="1" applyFont="1" applyFill="1" applyBorder="1" applyProtection="1">
      <protection locked="0"/>
    </xf>
    <xf numFmtId="0" fontId="0" fillId="3" borderId="4" xfId="0" applyFill="1" applyBorder="1" applyAlignment="1">
      <alignment horizontal="left"/>
    </xf>
    <xf numFmtId="0" fontId="0" fillId="3" borderId="0" xfId="0" applyFill="1" applyAlignment="1">
      <alignment horizontal="left"/>
    </xf>
    <xf numFmtId="10" fontId="0" fillId="3" borderId="0" xfId="2" applyNumberFormat="1" applyFont="1" applyFill="1" applyBorder="1" applyAlignment="1" applyProtection="1">
      <alignment horizontal="center"/>
    </xf>
    <xf numFmtId="9" fontId="0" fillId="3" borderId="0" xfId="2" applyFont="1" applyFill="1" applyBorder="1" applyAlignment="1" applyProtection="1">
      <alignment horizontal="center"/>
    </xf>
    <xf numFmtId="44" fontId="0" fillId="3" borderId="11" xfId="1" applyFont="1" applyFill="1" applyBorder="1" applyProtection="1"/>
    <xf numFmtId="9" fontId="0" fillId="3" borderId="11" xfId="2" applyFont="1" applyFill="1" applyBorder="1" applyAlignment="1" applyProtection="1">
      <alignment horizontal="center"/>
    </xf>
    <xf numFmtId="44" fontId="0" fillId="3" borderId="5" xfId="0" applyNumberFormat="1" applyFill="1" applyBorder="1"/>
    <xf numFmtId="44" fontId="0" fillId="6" borderId="8" xfId="1" applyFont="1" applyFill="1" applyBorder="1" applyProtection="1">
      <protection locked="0"/>
    </xf>
    <xf numFmtId="0" fontId="0" fillId="6" borderId="14" xfId="0" applyFill="1" applyBorder="1" applyAlignment="1" applyProtection="1">
      <alignment horizontal="left"/>
      <protection locked="0"/>
    </xf>
    <xf numFmtId="44" fontId="0" fillId="6" borderId="19" xfId="1" applyFont="1" applyFill="1" applyBorder="1" applyProtection="1">
      <protection locked="0"/>
    </xf>
    <xf numFmtId="10" fontId="0" fillId="6" borderId="13" xfId="2" applyNumberFormat="1" applyFont="1" applyFill="1" applyBorder="1" applyProtection="1">
      <protection locked="0"/>
    </xf>
    <xf numFmtId="9" fontId="0" fillId="6" borderId="19" xfId="2" applyFont="1" applyFill="1" applyBorder="1" applyAlignment="1" applyProtection="1">
      <alignment horizontal="center"/>
      <protection locked="0"/>
    </xf>
    <xf numFmtId="44" fontId="0" fillId="6" borderId="11" xfId="1" applyFont="1" applyFill="1" applyBorder="1" applyProtection="1">
      <protection locked="0"/>
    </xf>
    <xf numFmtId="44" fontId="0" fillId="6" borderId="13" xfId="1" applyFont="1" applyFill="1" applyBorder="1" applyProtection="1">
      <protection locked="0"/>
    </xf>
    <xf numFmtId="10" fontId="0" fillId="6" borderId="20" xfId="2" applyNumberFormat="1" applyFont="1" applyFill="1" applyBorder="1" applyProtection="1">
      <protection locked="0"/>
    </xf>
    <xf numFmtId="44" fontId="0" fillId="4" borderId="13" xfId="1" applyFont="1" applyFill="1" applyBorder="1" applyProtection="1"/>
    <xf numFmtId="10" fontId="0" fillId="3" borderId="7" xfId="2" applyNumberFormat="1" applyFont="1" applyFill="1" applyBorder="1" applyAlignment="1" applyProtection="1">
      <alignment horizontal="center"/>
    </xf>
    <xf numFmtId="44" fontId="0" fillId="3" borderId="7" xfId="1" applyFont="1" applyFill="1" applyBorder="1" applyProtection="1"/>
    <xf numFmtId="10" fontId="0" fillId="3" borderId="7" xfId="2" applyNumberFormat="1" applyFont="1" applyFill="1" applyBorder="1" applyProtection="1"/>
    <xf numFmtId="9" fontId="0" fillId="3" borderId="7" xfId="2" applyFont="1" applyFill="1" applyBorder="1" applyAlignment="1" applyProtection="1">
      <alignment horizontal="center"/>
    </xf>
    <xf numFmtId="0" fontId="4" fillId="3" borderId="0" xfId="0" applyFont="1" applyFill="1"/>
    <xf numFmtId="10" fontId="4" fillId="3" borderId="0" xfId="2" applyNumberFormat="1" applyFont="1" applyFill="1" applyBorder="1" applyProtection="1"/>
    <xf numFmtId="44" fontId="0" fillId="7" borderId="23" xfId="1" applyFont="1" applyFill="1" applyBorder="1" applyProtection="1"/>
    <xf numFmtId="44" fontId="4" fillId="3" borderId="0" xfId="1" applyFont="1" applyFill="1" applyBorder="1" applyAlignment="1" applyProtection="1">
      <alignment horizontal="center"/>
    </xf>
    <xf numFmtId="44" fontId="4" fillId="3" borderId="0" xfId="1" applyFont="1" applyFill="1" applyBorder="1" applyProtection="1"/>
    <xf numFmtId="44" fontId="0" fillId="7" borderId="13" xfId="1" applyFont="1" applyFill="1" applyBorder="1" applyProtection="1"/>
    <xf numFmtId="10" fontId="5" fillId="3" borderId="0" xfId="2" applyNumberFormat="1" applyFont="1" applyFill="1" applyBorder="1" applyProtection="1"/>
    <xf numFmtId="0" fontId="4" fillId="3" borderId="12" xfId="0" applyFont="1" applyFill="1" applyBorder="1"/>
    <xf numFmtId="44" fontId="4" fillId="7" borderId="24" xfId="0" applyNumberFormat="1" applyFont="1" applyFill="1" applyBorder="1"/>
    <xf numFmtId="0" fontId="6" fillId="0" borderId="0" xfId="0" applyFont="1"/>
    <xf numFmtId="0" fontId="0" fillId="8" borderId="0" xfId="0" applyFill="1" applyAlignment="1">
      <alignment horizontal="left"/>
    </xf>
    <xf numFmtId="44" fontId="4" fillId="3" borderId="5" xfId="0" applyNumberFormat="1" applyFont="1" applyFill="1" applyBorder="1"/>
    <xf numFmtId="0" fontId="0" fillId="4" borderId="8" xfId="0" applyFill="1" applyBorder="1" applyAlignment="1">
      <alignment horizontal="left"/>
    </xf>
    <xf numFmtId="44" fontId="0" fillId="3" borderId="0" xfId="1" applyFont="1" applyFill="1" applyBorder="1" applyAlignment="1" applyProtection="1">
      <alignment horizontal="center"/>
    </xf>
    <xf numFmtId="44" fontId="0" fillId="5" borderId="9" xfId="0" applyNumberFormat="1" applyFill="1" applyBorder="1"/>
    <xf numFmtId="0" fontId="0" fillId="4" borderId="14" xfId="0" applyFill="1" applyBorder="1" applyAlignment="1">
      <alignment horizontal="left"/>
    </xf>
    <xf numFmtId="0" fontId="0" fillId="4" borderId="13" xfId="0" applyFill="1" applyBorder="1" applyAlignment="1">
      <alignment horizontal="left"/>
    </xf>
    <xf numFmtId="0" fontId="4" fillId="0" borderId="0" xfId="0" applyFont="1"/>
    <xf numFmtId="0" fontId="0" fillId="3" borderId="4" xfId="0" applyFill="1" applyBorder="1"/>
    <xf numFmtId="0" fontId="0" fillId="8" borderId="0" xfId="0" applyFill="1"/>
    <xf numFmtId="44" fontId="0" fillId="3" borderId="27" xfId="1" applyFont="1" applyFill="1" applyBorder="1" applyProtection="1"/>
    <xf numFmtId="0" fontId="6" fillId="3" borderId="0" xfId="0" applyFont="1" applyFill="1"/>
    <xf numFmtId="10" fontId="6" fillId="3" borderId="0" xfId="2" applyNumberFormat="1" applyFont="1" applyFill="1" applyBorder="1" applyProtection="1"/>
    <xf numFmtId="44" fontId="6" fillId="2" borderId="23" xfId="1" applyFont="1" applyFill="1" applyBorder="1" applyProtection="1"/>
    <xf numFmtId="44" fontId="6" fillId="3" borderId="0" xfId="1" applyFont="1" applyFill="1" applyBorder="1" applyProtection="1"/>
    <xf numFmtId="44" fontId="6" fillId="3" borderId="0" xfId="1" applyFont="1" applyFill="1" applyBorder="1" applyAlignment="1" applyProtection="1">
      <alignment horizontal="center"/>
    </xf>
    <xf numFmtId="44" fontId="6" fillId="2" borderId="24" xfId="0" applyNumberFormat="1" applyFont="1" applyFill="1" applyBorder="1"/>
    <xf numFmtId="0" fontId="6" fillId="3" borderId="4" xfId="0" applyFont="1" applyFill="1" applyBorder="1"/>
    <xf numFmtId="0" fontId="6" fillId="8" borderId="0" xfId="0" applyFont="1" applyFill="1"/>
    <xf numFmtId="44" fontId="6" fillId="3" borderId="5" xfId="0" applyNumberFormat="1" applyFont="1" applyFill="1" applyBorder="1"/>
    <xf numFmtId="0" fontId="0" fillId="4" borderId="18" xfId="0" applyFill="1" applyBorder="1" applyAlignment="1" applyProtection="1">
      <alignment horizontal="left"/>
      <protection locked="0"/>
    </xf>
    <xf numFmtId="44" fontId="0" fillId="7" borderId="14" xfId="1" applyFont="1" applyFill="1" applyBorder="1" applyProtection="1"/>
    <xf numFmtId="10" fontId="0" fillId="0" borderId="23" xfId="2" applyNumberFormat="1" applyFont="1" applyFill="1" applyBorder="1" applyProtection="1">
      <protection locked="0"/>
    </xf>
    <xf numFmtId="10" fontId="3" fillId="3" borderId="0" xfId="2" applyNumberFormat="1" applyFont="1" applyFill="1" applyBorder="1" applyProtection="1"/>
    <xf numFmtId="44" fontId="0" fillId="9" borderId="14" xfId="1" applyFont="1" applyFill="1" applyBorder="1" applyProtection="1">
      <protection locked="0"/>
    </xf>
    <xf numFmtId="0" fontId="0" fillId="0" borderId="18" xfId="0" applyBorder="1" applyAlignment="1" applyProtection="1">
      <alignment horizontal="left"/>
      <protection locked="0"/>
    </xf>
    <xf numFmtId="44" fontId="6" fillId="2" borderId="15" xfId="0" applyNumberFormat="1" applyFont="1" applyFill="1" applyBorder="1"/>
    <xf numFmtId="44" fontId="6" fillId="3" borderId="7" xfId="1" applyFont="1" applyFill="1" applyBorder="1" applyProtection="1"/>
    <xf numFmtId="44" fontId="0" fillId="10" borderId="24" xfId="0" applyNumberFormat="1" applyFill="1" applyBorder="1"/>
    <xf numFmtId="10" fontId="0" fillId="6" borderId="23" xfId="2" applyNumberFormat="1" applyFont="1" applyFill="1" applyBorder="1" applyProtection="1">
      <protection locked="0"/>
    </xf>
    <xf numFmtId="49" fontId="0" fillId="0" borderId="23" xfId="2" applyNumberFormat="1" applyFont="1" applyFill="1" applyBorder="1" applyAlignment="1" applyProtection="1">
      <alignment horizontal="left"/>
      <protection locked="0"/>
    </xf>
    <xf numFmtId="44" fontId="0" fillId="2" borderId="23" xfId="1" applyFont="1" applyFill="1" applyBorder="1" applyProtection="1"/>
    <xf numFmtId="10" fontId="0" fillId="3" borderId="0" xfId="2" applyNumberFormat="1" applyFont="1" applyFill="1" applyBorder="1" applyAlignment="1" applyProtection="1">
      <alignment horizontal="left"/>
    </xf>
    <xf numFmtId="44" fontId="0" fillId="2" borderId="8" xfId="1" applyFont="1" applyFill="1" applyBorder="1" applyProtection="1"/>
    <xf numFmtId="44" fontId="0" fillId="2" borderId="24" xfId="0" applyNumberFormat="1" applyFill="1" applyBorder="1"/>
    <xf numFmtId="0" fontId="7" fillId="3" borderId="0" xfId="0" applyFont="1" applyFill="1"/>
    <xf numFmtId="10" fontId="7" fillId="3" borderId="0" xfId="2" applyNumberFormat="1" applyFont="1" applyFill="1" applyBorder="1" applyProtection="1"/>
    <xf numFmtId="44" fontId="7" fillId="2" borderId="23" xfId="1" applyFont="1" applyFill="1" applyBorder="1" applyProtection="1"/>
    <xf numFmtId="44" fontId="7" fillId="3" borderId="0" xfId="1" applyFont="1" applyFill="1" applyBorder="1" applyProtection="1"/>
    <xf numFmtId="44" fontId="7" fillId="3" borderId="0" xfId="1" applyFont="1" applyFill="1" applyBorder="1" applyAlignment="1" applyProtection="1">
      <alignment horizontal="center"/>
    </xf>
    <xf numFmtId="44" fontId="7" fillId="2" borderId="24" xfId="0" applyNumberFormat="1" applyFont="1" applyFill="1" applyBorder="1"/>
    <xf numFmtId="0" fontId="7" fillId="0" borderId="0" xfId="0" applyFont="1"/>
    <xf numFmtId="44" fontId="0" fillId="0" borderId="28" xfId="0" applyNumberFormat="1" applyBorder="1"/>
    <xf numFmtId="44" fontId="0" fillId="0" borderId="5" xfId="0" applyNumberFormat="1" applyBorder="1"/>
    <xf numFmtId="0" fontId="0" fillId="3" borderId="29" xfId="0" applyFill="1" applyBorder="1"/>
    <xf numFmtId="0" fontId="0" fillId="8" borderId="30" xfId="0" applyFill="1" applyBorder="1"/>
    <xf numFmtId="0" fontId="0" fillId="3" borderId="30" xfId="0" applyFill="1" applyBorder="1"/>
    <xf numFmtId="10" fontId="0" fillId="3" borderId="30" xfId="2" applyNumberFormat="1" applyFont="1" applyFill="1" applyBorder="1" applyProtection="1"/>
    <xf numFmtId="0" fontId="0" fillId="3" borderId="30" xfId="0" applyFill="1" applyBorder="1" applyAlignment="1">
      <alignment horizontal="center"/>
    </xf>
    <xf numFmtId="0" fontId="4" fillId="3" borderId="31" xfId="0" applyFont="1" applyFill="1" applyBorder="1" applyAlignment="1">
      <alignment horizontal="center"/>
    </xf>
    <xf numFmtId="44" fontId="0" fillId="0" borderId="0" xfId="0" applyNumberFormat="1"/>
    <xf numFmtId="44" fontId="8" fillId="3" borderId="0" xfId="2" applyNumberFormat="1" applyFont="1" applyFill="1" applyBorder="1" applyProtection="1"/>
    <xf numFmtId="0" fontId="10" fillId="3" borderId="0" xfId="0" applyFont="1" applyFill="1"/>
    <xf numFmtId="0" fontId="9" fillId="0" borderId="0" xfId="0" applyFont="1"/>
    <xf numFmtId="0" fontId="0" fillId="7" borderId="0" xfId="0" applyFill="1"/>
    <xf numFmtId="164" fontId="2" fillId="3" borderId="4" xfId="0" applyNumberFormat="1" applyFont="1" applyFill="1" applyBorder="1" applyProtection="1">
      <protection hidden="1"/>
    </xf>
    <xf numFmtId="164" fontId="2" fillId="3" borderId="0" xfId="0" applyNumberFormat="1" applyFont="1" applyFill="1" applyProtection="1">
      <protection hidden="1"/>
    </xf>
    <xf numFmtId="164" fontId="0" fillId="3" borderId="0" xfId="0" applyNumberFormat="1" applyFill="1"/>
    <xf numFmtId="164" fontId="0" fillId="3" borderId="0" xfId="2" applyNumberFormat="1" applyFont="1" applyFill="1" applyBorder="1" applyProtection="1"/>
    <xf numFmtId="164" fontId="0" fillId="3" borderId="0" xfId="0" applyNumberFormat="1" applyFill="1" applyAlignment="1">
      <alignment horizontal="center"/>
    </xf>
    <xf numFmtId="164" fontId="0" fillId="3" borderId="5" xfId="0" applyNumberFormat="1" applyFill="1" applyBorder="1"/>
    <xf numFmtId="164" fontId="0" fillId="3" borderId="4" xfId="0" applyNumberFormat="1" applyFill="1" applyBorder="1" applyProtection="1">
      <protection hidden="1"/>
    </xf>
    <xf numFmtId="164" fontId="0" fillId="4" borderId="8" xfId="0" applyNumberFormat="1" applyFill="1" applyBorder="1"/>
    <xf numFmtId="164" fontId="0" fillId="5" borderId="9" xfId="0" applyNumberFormat="1" applyFill="1" applyBorder="1" applyAlignment="1">
      <alignment horizontal="center"/>
    </xf>
    <xf numFmtId="164" fontId="0" fillId="3" borderId="10" xfId="0" applyNumberFormat="1" applyFill="1" applyBorder="1" applyProtection="1">
      <protection hidden="1"/>
    </xf>
    <xf numFmtId="164" fontId="0" fillId="4" borderId="13" xfId="0" applyNumberFormat="1" applyFill="1" applyBorder="1" applyAlignment="1">
      <alignment horizontal="center"/>
    </xf>
    <xf numFmtId="164" fontId="0" fillId="5" borderId="15" xfId="0" applyNumberFormat="1" applyFill="1" applyBorder="1" applyAlignment="1">
      <alignment horizontal="center"/>
    </xf>
    <xf numFmtId="164" fontId="3" fillId="3" borderId="0" xfId="1" applyNumberFormat="1" applyFont="1" applyFill="1" applyBorder="1" applyProtection="1"/>
    <xf numFmtId="164" fontId="0" fillId="3" borderId="4" xfId="0" applyNumberFormat="1" applyFill="1" applyBorder="1" applyAlignment="1">
      <alignment horizontal="left"/>
    </xf>
    <xf numFmtId="164" fontId="0" fillId="3" borderId="0" xfId="0" applyNumberFormat="1" applyFill="1" applyAlignment="1">
      <alignment horizontal="left"/>
    </xf>
    <xf numFmtId="164" fontId="0" fillId="3" borderId="0" xfId="2" applyNumberFormat="1" applyFont="1" applyFill="1" applyBorder="1" applyAlignment="1" applyProtection="1">
      <alignment horizontal="center"/>
    </xf>
    <xf numFmtId="164" fontId="4" fillId="3" borderId="0" xfId="0" applyNumberFormat="1" applyFont="1" applyFill="1"/>
    <xf numFmtId="164" fontId="4" fillId="3" borderId="0" xfId="2" applyNumberFormat="1" applyFont="1" applyFill="1" applyBorder="1" applyProtection="1"/>
    <xf numFmtId="164" fontId="5" fillId="3" borderId="0" xfId="2" applyNumberFormat="1" applyFont="1" applyFill="1" applyBorder="1" applyProtection="1"/>
    <xf numFmtId="164" fontId="0" fillId="8" borderId="0" xfId="0" applyNumberFormat="1" applyFill="1" applyAlignment="1">
      <alignment horizontal="left"/>
    </xf>
    <xf numFmtId="164" fontId="0" fillId="4" borderId="8" xfId="0" applyNumberFormat="1" applyFill="1" applyBorder="1" applyAlignment="1">
      <alignment horizontal="left"/>
    </xf>
    <xf numFmtId="164" fontId="10" fillId="3" borderId="0" xfId="0" applyNumberFormat="1" applyFont="1" applyFill="1"/>
    <xf numFmtId="164" fontId="0" fillId="4" borderId="14" xfId="0" applyNumberFormat="1" applyFill="1" applyBorder="1" applyAlignment="1">
      <alignment horizontal="left"/>
    </xf>
    <xf numFmtId="164" fontId="0" fillId="4" borderId="13" xfId="0" applyNumberFormat="1" applyFill="1" applyBorder="1" applyAlignment="1">
      <alignment horizontal="left"/>
    </xf>
    <xf numFmtId="164" fontId="0" fillId="3" borderId="4" xfId="0" applyNumberFormat="1" applyFill="1" applyBorder="1"/>
    <xf numFmtId="164" fontId="0" fillId="8" borderId="0" xfId="0" applyNumberFormat="1" applyFill="1"/>
    <xf numFmtId="164" fontId="6" fillId="3" borderId="0" xfId="0" applyNumberFormat="1" applyFont="1" applyFill="1"/>
    <xf numFmtId="164" fontId="6" fillId="3" borderId="0" xfId="2" applyNumberFormat="1" applyFont="1" applyFill="1" applyBorder="1" applyProtection="1"/>
    <xf numFmtId="164" fontId="6" fillId="3" borderId="4" xfId="0" applyNumberFormat="1" applyFont="1" applyFill="1" applyBorder="1"/>
    <xf numFmtId="164" fontId="6" fillId="8" borderId="0" xfId="0" applyNumberFormat="1" applyFont="1" applyFill="1"/>
    <xf numFmtId="164" fontId="0" fillId="4" borderId="18" xfId="0" applyNumberFormat="1" applyFill="1" applyBorder="1" applyAlignment="1">
      <alignment horizontal="left"/>
    </xf>
    <xf numFmtId="164" fontId="3" fillId="3" borderId="0" xfId="2" applyNumberFormat="1" applyFont="1" applyFill="1" applyBorder="1" applyProtection="1"/>
    <xf numFmtId="164" fontId="3" fillId="3" borderId="18" xfId="1" applyNumberFormat="1" applyFont="1" applyFill="1" applyBorder="1" applyProtection="1"/>
    <xf numFmtId="164" fontId="8" fillId="3" borderId="0" xfId="2" applyNumberFormat="1" applyFont="1" applyFill="1" applyBorder="1" applyProtection="1"/>
    <xf numFmtId="164" fontId="0" fillId="11" borderId="23" xfId="2" applyNumberFormat="1" applyFont="1" applyFill="1" applyBorder="1" applyAlignment="1" applyProtection="1">
      <alignment horizontal="center"/>
    </xf>
    <xf numFmtId="164" fontId="7" fillId="3" borderId="0" xfId="0" applyNumberFormat="1" applyFont="1" applyFill="1"/>
    <xf numFmtId="164" fontId="7" fillId="3" borderId="0" xfId="2" applyNumberFormat="1" applyFont="1" applyFill="1" applyBorder="1" applyProtection="1"/>
    <xf numFmtId="164" fontId="0" fillId="0" borderId="28" xfId="0" applyNumberFormat="1" applyBorder="1"/>
    <xf numFmtId="164" fontId="0" fillId="0" borderId="5" xfId="0" applyNumberFormat="1" applyBorder="1"/>
    <xf numFmtId="164" fontId="0" fillId="3" borderId="29" xfId="0" applyNumberFormat="1" applyFill="1" applyBorder="1"/>
    <xf numFmtId="164" fontId="0" fillId="8" borderId="30" xfId="0" applyNumberFormat="1" applyFill="1" applyBorder="1"/>
    <xf numFmtId="164" fontId="0" fillId="3" borderId="30" xfId="0" applyNumberFormat="1" applyFill="1" applyBorder="1"/>
    <xf numFmtId="164" fontId="0" fillId="3" borderId="30" xfId="2" applyNumberFormat="1" applyFont="1" applyFill="1" applyBorder="1" applyProtection="1"/>
    <xf numFmtId="164" fontId="0" fillId="3" borderId="30" xfId="0" applyNumberFormat="1" applyFill="1" applyBorder="1" applyAlignment="1">
      <alignment horizontal="center"/>
    </xf>
    <xf numFmtId="164" fontId="4" fillId="3" borderId="31" xfId="0" applyNumberFormat="1" applyFont="1" applyFill="1" applyBorder="1" applyAlignment="1">
      <alignment horizontal="center"/>
    </xf>
    <xf numFmtId="42" fontId="0" fillId="4" borderId="14" xfId="1" applyNumberFormat="1" applyFont="1" applyFill="1" applyBorder="1" applyProtection="1"/>
    <xf numFmtId="42" fontId="0" fillId="3" borderId="0" xfId="1" applyNumberFormat="1" applyFont="1" applyFill="1" applyBorder="1" applyProtection="1"/>
    <xf numFmtId="42" fontId="3" fillId="3" borderId="0" xfId="1" applyNumberFormat="1" applyFont="1" applyFill="1" applyBorder="1" applyProtection="1"/>
    <xf numFmtId="42" fontId="0" fillId="3" borderId="0" xfId="0" applyNumberFormat="1" applyFill="1"/>
    <xf numFmtId="42" fontId="0" fillId="5" borderId="17" xfId="0" applyNumberFormat="1" applyFill="1" applyBorder="1"/>
    <xf numFmtId="42" fontId="0" fillId="4" borderId="13" xfId="1" applyNumberFormat="1" applyFont="1" applyFill="1" applyBorder="1" applyProtection="1"/>
    <xf numFmtId="44" fontId="4" fillId="3" borderId="0" xfId="2" applyNumberFormat="1" applyFont="1" applyFill="1" applyBorder="1" applyProtection="1"/>
    <xf numFmtId="44" fontId="5" fillId="3" borderId="0" xfId="2" applyNumberFormat="1" applyFont="1" applyFill="1" applyBorder="1" applyProtection="1"/>
    <xf numFmtId="44" fontId="4" fillId="3" borderId="12" xfId="0" applyNumberFormat="1" applyFont="1" applyFill="1" applyBorder="1"/>
    <xf numFmtId="44" fontId="4" fillId="3" borderId="0" xfId="0" applyNumberFormat="1" applyFont="1" applyFill="1"/>
    <xf numFmtId="44" fontId="10" fillId="3" borderId="0" xfId="0" applyNumberFormat="1" applyFont="1" applyFill="1"/>
    <xf numFmtId="44" fontId="0" fillId="3" borderId="0" xfId="0" applyNumberFormat="1" applyFill="1"/>
    <xf numFmtId="44" fontId="0" fillId="3" borderId="0" xfId="2" applyNumberFormat="1" applyFont="1" applyFill="1" applyBorder="1" applyAlignment="1" applyProtection="1">
      <alignment horizontal="center"/>
    </xf>
    <xf numFmtId="44" fontId="6" fillId="3" borderId="0" xfId="2" applyNumberFormat="1" applyFont="1" applyFill="1" applyBorder="1" applyProtection="1"/>
    <xf numFmtId="44" fontId="6" fillId="3" borderId="0" xfId="0" applyNumberFormat="1" applyFont="1" applyFill="1"/>
    <xf numFmtId="44" fontId="0" fillId="7" borderId="8" xfId="1" applyFont="1" applyFill="1" applyBorder="1" applyProtection="1"/>
    <xf numFmtId="44" fontId="0" fillId="3" borderId="0" xfId="2" applyNumberFormat="1" applyFont="1" applyFill="1" applyBorder="1" applyProtection="1"/>
    <xf numFmtId="44" fontId="3" fillId="3" borderId="0" xfId="2" applyNumberFormat="1" applyFont="1" applyFill="1" applyBorder="1" applyProtection="1"/>
    <xf numFmtId="44" fontId="0" fillId="3" borderId="18" xfId="2" applyNumberFormat="1" applyFont="1" applyFill="1" applyBorder="1" applyProtection="1"/>
    <xf numFmtId="44" fontId="3" fillId="3" borderId="18" xfId="1" applyFont="1" applyFill="1" applyBorder="1" applyProtection="1"/>
    <xf numFmtId="44" fontId="6" fillId="2" borderId="14" xfId="1" applyFont="1" applyFill="1" applyBorder="1" applyProtection="1"/>
    <xf numFmtId="44" fontId="0" fillId="3" borderId="0" xfId="2" applyNumberFormat="1" applyFont="1" applyFill="1" applyBorder="1" applyAlignment="1" applyProtection="1">
      <alignment horizontal="left"/>
    </xf>
    <xf numFmtId="44" fontId="7" fillId="3" borderId="0" xfId="2" applyNumberFormat="1" applyFont="1" applyFill="1" applyBorder="1" applyProtection="1"/>
    <xf numFmtId="44" fontId="7" fillId="3" borderId="0" xfId="0" applyNumberFormat="1" applyFont="1" applyFill="1"/>
    <xf numFmtId="164" fontId="0" fillId="0" borderId="0" xfId="0" applyNumberFormat="1"/>
    <xf numFmtId="164" fontId="0" fillId="0" borderId="0" xfId="2" applyNumberFormat="1" applyFont="1" applyProtection="1"/>
    <xf numFmtId="164" fontId="0" fillId="0" borderId="0" xfId="0" applyNumberFormat="1" applyAlignment="1">
      <alignment horizontal="center"/>
    </xf>
    <xf numFmtId="42" fontId="0" fillId="6" borderId="0" xfId="1" applyNumberFormat="1" applyFont="1" applyFill="1" applyBorder="1" applyProtection="1"/>
    <xf numFmtId="164" fontId="6" fillId="0" borderId="0" xfId="0" applyNumberFormat="1" applyFont="1"/>
    <xf numFmtId="164" fontId="4" fillId="0" borderId="0" xfId="0" applyNumberFormat="1" applyFont="1"/>
    <xf numFmtId="44" fontId="0" fillId="6" borderId="14" xfId="1" applyFont="1" applyFill="1" applyBorder="1" applyProtection="1"/>
    <xf numFmtId="44" fontId="0" fillId="9" borderId="14" xfId="1" applyFont="1" applyFill="1" applyBorder="1" applyProtection="1"/>
    <xf numFmtId="44" fontId="0" fillId="0" borderId="23" xfId="2" applyNumberFormat="1" applyFont="1" applyFill="1" applyBorder="1" applyProtection="1"/>
    <xf numFmtId="164" fontId="0" fillId="6" borderId="23" xfId="2" applyNumberFormat="1" applyFont="1" applyFill="1" applyBorder="1" applyProtection="1"/>
    <xf numFmtId="44" fontId="0" fillId="0" borderId="23" xfId="1" applyFont="1" applyFill="1" applyBorder="1" applyProtection="1"/>
    <xf numFmtId="164" fontId="0" fillId="0" borderId="23" xfId="2" applyNumberFormat="1" applyFont="1" applyFill="1" applyBorder="1" applyAlignment="1" applyProtection="1">
      <alignment horizontal="left"/>
    </xf>
    <xf numFmtId="164" fontId="7" fillId="0" borderId="0" xfId="0" applyNumberFormat="1" applyFont="1"/>
    <xf numFmtId="44" fontId="0" fillId="7" borderId="23" xfId="1" applyFont="1" applyFill="1" applyBorder="1" applyProtection="1">
      <protection locked="0"/>
    </xf>
    <xf numFmtId="0" fontId="12" fillId="3" borderId="4" xfId="0" applyFont="1" applyFill="1" applyBorder="1" applyProtection="1">
      <protection hidden="1"/>
    </xf>
    <xf numFmtId="0" fontId="11" fillId="0" borderId="0" xfId="0" applyFont="1"/>
    <xf numFmtId="10" fontId="11" fillId="0" borderId="0" xfId="2" applyNumberFormat="1" applyFont="1"/>
    <xf numFmtId="0" fontId="11" fillId="0" borderId="0" xfId="0" applyFont="1" applyAlignment="1">
      <alignment horizontal="center"/>
    </xf>
    <xf numFmtId="44" fontId="0" fillId="0" borderId="14" xfId="1" applyFont="1" applyFill="1" applyBorder="1" applyProtection="1">
      <protection locked="0"/>
    </xf>
    <xf numFmtId="164" fontId="0" fillId="6" borderId="18" xfId="0" applyNumberFormat="1" applyFill="1" applyBorder="1" applyAlignment="1">
      <alignment horizontal="left"/>
    </xf>
    <xf numFmtId="164" fontId="0" fillId="6" borderId="0" xfId="2" applyNumberFormat="1" applyFont="1" applyFill="1" applyBorder="1" applyAlignment="1" applyProtection="1">
      <alignment horizontal="center"/>
    </xf>
    <xf numFmtId="164" fontId="0" fillId="6" borderId="0" xfId="1" applyNumberFormat="1" applyFont="1" applyFill="1" applyBorder="1" applyProtection="1"/>
    <xf numFmtId="164" fontId="0" fillId="6" borderId="0" xfId="2" applyNumberFormat="1" applyFont="1" applyFill="1" applyBorder="1" applyProtection="1"/>
    <xf numFmtId="42" fontId="0" fillId="6" borderId="0" xfId="2" applyNumberFormat="1" applyFont="1" applyFill="1" applyBorder="1" applyAlignment="1" applyProtection="1">
      <alignment horizontal="center"/>
    </xf>
    <xf numFmtId="42" fontId="0" fillId="6" borderId="0" xfId="2" applyNumberFormat="1" applyFont="1" applyFill="1" applyBorder="1" applyProtection="1"/>
    <xf numFmtId="42" fontId="0" fillId="4" borderId="8" xfId="1" applyNumberFormat="1" applyFont="1" applyFill="1" applyBorder="1" applyProtection="1"/>
    <xf numFmtId="0" fontId="3" fillId="3" borderId="0" xfId="0" applyFont="1" applyFill="1"/>
    <xf numFmtId="10" fontId="0" fillId="0" borderId="8" xfId="0" applyNumberFormat="1" applyBorder="1"/>
    <xf numFmtId="10" fontId="0" fillId="0" borderId="14" xfId="0" applyNumberFormat="1" applyBorder="1"/>
    <xf numFmtId="10" fontId="0" fillId="0" borderId="13" xfId="0" applyNumberFormat="1" applyBorder="1"/>
    <xf numFmtId="164" fontId="0" fillId="0" borderId="14" xfId="0" applyNumberFormat="1" applyBorder="1"/>
    <xf numFmtId="164" fontId="0" fillId="0" borderId="13" xfId="0" applyNumberFormat="1" applyBorder="1"/>
    <xf numFmtId="42" fontId="0" fillId="0" borderId="18" xfId="0" applyNumberFormat="1" applyBorder="1"/>
    <xf numFmtId="42" fontId="0" fillId="0" borderId="20" xfId="0" applyNumberFormat="1" applyBorder="1"/>
    <xf numFmtId="42" fontId="0" fillId="0" borderId="14" xfId="0" applyNumberFormat="1" applyBorder="1"/>
    <xf numFmtId="42" fontId="0" fillId="0" borderId="13" xfId="0" applyNumberFormat="1" applyBorder="1"/>
    <xf numFmtId="42" fontId="0" fillId="0" borderId="6" xfId="0" applyNumberFormat="1" applyBorder="1"/>
    <xf numFmtId="42" fontId="0" fillId="0" borderId="16" xfId="0" applyNumberFormat="1" applyBorder="1"/>
    <xf numFmtId="42" fontId="0" fillId="0" borderId="12" xfId="0" applyNumberFormat="1" applyBorder="1"/>
    <xf numFmtId="42" fontId="0" fillId="0" borderId="19" xfId="0" applyNumberFormat="1" applyBorder="1"/>
    <xf numFmtId="42" fontId="0" fillId="0" borderId="23" xfId="0" applyNumberFormat="1" applyBorder="1"/>
    <xf numFmtId="42" fontId="0" fillId="6" borderId="23" xfId="0" applyNumberFormat="1" applyFill="1" applyBorder="1"/>
    <xf numFmtId="0" fontId="13" fillId="0" borderId="0" xfId="0" applyFont="1"/>
    <xf numFmtId="10" fontId="13" fillId="0" borderId="0" xfId="2" applyNumberFormat="1" applyFont="1"/>
    <xf numFmtId="0" fontId="13" fillId="0" borderId="0" xfId="0" applyFont="1" applyAlignment="1">
      <alignment horizontal="center"/>
    </xf>
    <xf numFmtId="165" fontId="9" fillId="0" borderId="0" xfId="0" applyNumberFormat="1" applyFont="1" applyAlignment="1">
      <alignment horizontal="left"/>
    </xf>
    <xf numFmtId="44" fontId="0" fillId="5" borderId="14" xfId="0" applyNumberFormat="1" applyFill="1" applyBorder="1"/>
    <xf numFmtId="44" fontId="6" fillId="2" borderId="13" xfId="0" applyNumberFormat="1" applyFont="1" applyFill="1" applyBorder="1"/>
    <xf numFmtId="44" fontId="6" fillId="2" borderId="13" xfId="1" applyFont="1" applyFill="1" applyBorder="1" applyProtection="1"/>
    <xf numFmtId="0" fontId="14" fillId="0" borderId="0" xfId="0" applyFont="1"/>
    <xf numFmtId="164" fontId="6" fillId="2" borderId="4" xfId="0" applyNumberFormat="1" applyFont="1" applyFill="1" applyBorder="1"/>
    <xf numFmtId="42" fontId="0" fillId="0" borderId="8" xfId="0" applyNumberFormat="1" applyBorder="1"/>
    <xf numFmtId="164" fontId="0" fillId="0" borderId="6" xfId="0" applyNumberFormat="1" applyBorder="1"/>
    <xf numFmtId="164" fontId="0" fillId="0" borderId="12" xfId="0" applyNumberFormat="1" applyBorder="1"/>
    <xf numFmtId="164" fontId="0" fillId="0" borderId="19" xfId="0" applyNumberFormat="1" applyBorder="1"/>
    <xf numFmtId="44" fontId="0" fillId="10" borderId="15" xfId="0" applyNumberFormat="1" applyFill="1" applyBorder="1"/>
    <xf numFmtId="0" fontId="0" fillId="0" borderId="8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Protection="1">
      <protection locked="0"/>
    </xf>
    <xf numFmtId="10" fontId="0" fillId="0" borderId="23" xfId="0" applyNumberFormat="1" applyBorder="1"/>
    <xf numFmtId="0" fontId="0" fillId="0" borderId="23" xfId="0" applyBorder="1" applyAlignment="1">
      <alignment horizontal="left"/>
    </xf>
    <xf numFmtId="0" fontId="0" fillId="6" borderId="23" xfId="0" applyFill="1" applyBorder="1" applyAlignment="1">
      <alignment horizontal="left"/>
    </xf>
    <xf numFmtId="10" fontId="0" fillId="0" borderId="8" xfId="0" applyNumberFormat="1" applyBorder="1" applyProtection="1">
      <protection locked="0"/>
    </xf>
    <xf numFmtId="10" fontId="0" fillId="0" borderId="14" xfId="0" applyNumberFormat="1" applyBorder="1" applyProtection="1">
      <protection locked="0"/>
    </xf>
    <xf numFmtId="10" fontId="0" fillId="0" borderId="13" xfId="0" applyNumberFormat="1" applyBorder="1" applyProtection="1">
      <protection locked="0"/>
    </xf>
    <xf numFmtId="164" fontId="0" fillId="12" borderId="14" xfId="0" applyNumberFormat="1" applyFill="1" applyBorder="1"/>
    <xf numFmtId="164" fontId="0" fillId="12" borderId="13" xfId="0" applyNumberFormat="1" applyFill="1" applyBorder="1"/>
    <xf numFmtId="42" fontId="0" fillId="12" borderId="8" xfId="0" applyNumberFormat="1" applyFill="1" applyBorder="1"/>
    <xf numFmtId="42" fontId="0" fillId="12" borderId="14" xfId="0" applyNumberFormat="1" applyFill="1" applyBorder="1"/>
    <xf numFmtId="42" fontId="0" fillId="12" borderId="13" xfId="0" applyNumberFormat="1" applyFill="1" applyBorder="1"/>
    <xf numFmtId="10" fontId="0" fillId="12" borderId="8" xfId="0" applyNumberFormat="1" applyFill="1" applyBorder="1" applyProtection="1">
      <protection locked="0"/>
    </xf>
    <xf numFmtId="10" fontId="0" fillId="12" borderId="14" xfId="0" applyNumberFormat="1" applyFill="1" applyBorder="1" applyProtection="1">
      <protection locked="0"/>
    </xf>
    <xf numFmtId="10" fontId="0" fillId="12" borderId="13" xfId="0" applyNumberFormat="1" applyFill="1" applyBorder="1" applyProtection="1">
      <protection locked="0"/>
    </xf>
    <xf numFmtId="10" fontId="0" fillId="12" borderId="8" xfId="0" applyNumberFormat="1" applyFill="1" applyBorder="1"/>
    <xf numFmtId="10" fontId="0" fillId="12" borderId="14" xfId="0" applyNumberFormat="1" applyFill="1" applyBorder="1"/>
    <xf numFmtId="10" fontId="0" fillId="12" borderId="13" xfId="0" applyNumberFormat="1" applyFill="1" applyBorder="1"/>
    <xf numFmtId="42" fontId="0" fillId="12" borderId="0" xfId="0" applyNumberFormat="1" applyFill="1"/>
    <xf numFmtId="42" fontId="0" fillId="12" borderId="32" xfId="0" applyNumberFormat="1" applyFill="1" applyBorder="1"/>
    <xf numFmtId="42" fontId="0" fillId="12" borderId="6" xfId="0" applyNumberFormat="1" applyFill="1" applyBorder="1"/>
    <xf numFmtId="42" fontId="0" fillId="12" borderId="12" xfId="0" applyNumberFormat="1" applyFill="1" applyBorder="1"/>
    <xf numFmtId="42" fontId="0" fillId="12" borderId="19" xfId="0" applyNumberFormat="1" applyFill="1" applyBorder="1"/>
    <xf numFmtId="42" fontId="0" fillId="12" borderId="11" xfId="0" applyNumberFormat="1" applyFill="1" applyBorder="1"/>
    <xf numFmtId="42" fontId="0" fillId="12" borderId="20" xfId="0" applyNumberFormat="1" applyFill="1" applyBorder="1"/>
    <xf numFmtId="42" fontId="0" fillId="12" borderId="18" xfId="0" applyNumberFormat="1" applyFill="1" applyBorder="1"/>
    <xf numFmtId="42" fontId="0" fillId="12" borderId="23" xfId="0" applyNumberFormat="1" applyFill="1" applyBorder="1"/>
    <xf numFmtId="44" fontId="0" fillId="12" borderId="8" xfId="0" applyNumberFormat="1" applyFill="1" applyBorder="1"/>
    <xf numFmtId="44" fontId="0" fillId="0" borderId="8" xfId="0" applyNumberFormat="1" applyBorder="1"/>
    <xf numFmtId="44" fontId="0" fillId="12" borderId="14" xfId="0" applyNumberFormat="1" applyFill="1" applyBorder="1"/>
    <xf numFmtId="44" fontId="0" fillId="0" borderId="14" xfId="0" applyNumberFormat="1" applyBorder="1"/>
    <xf numFmtId="44" fontId="0" fillId="12" borderId="13" xfId="0" applyNumberFormat="1" applyFill="1" applyBorder="1"/>
    <xf numFmtId="44" fontId="0" fillId="0" borderId="13" xfId="0" applyNumberFormat="1" applyBorder="1"/>
    <xf numFmtId="42" fontId="0" fillId="12" borderId="22" xfId="0" applyNumberFormat="1" applyFill="1" applyBorder="1"/>
    <xf numFmtId="0" fontId="0" fillId="3" borderId="0" xfId="0" applyFill="1" applyProtection="1">
      <protection locked="0"/>
    </xf>
    <xf numFmtId="44" fontId="0" fillId="3" borderId="0" xfId="1" applyFont="1" applyFill="1" applyBorder="1" applyProtection="1">
      <protection locked="0"/>
    </xf>
    <xf numFmtId="0" fontId="0" fillId="0" borderId="0" xfId="0" applyProtection="1">
      <protection locked="0"/>
    </xf>
    <xf numFmtId="0" fontId="0" fillId="6" borderId="23" xfId="0" applyFill="1" applyBorder="1" applyProtection="1">
      <protection locked="0"/>
    </xf>
    <xf numFmtId="164" fontId="0" fillId="0" borderId="18" xfId="0" applyNumberFormat="1" applyBorder="1" applyAlignment="1">
      <alignment horizontal="left"/>
    </xf>
    <xf numFmtId="165" fontId="9" fillId="0" borderId="0" xfId="0" applyNumberFormat="1" applyFont="1" applyAlignment="1" applyProtection="1">
      <alignment horizontal="left"/>
      <protection locked="0"/>
    </xf>
    <xf numFmtId="164" fontId="6" fillId="3" borderId="21" xfId="0" applyNumberFormat="1" applyFont="1" applyFill="1" applyBorder="1"/>
    <xf numFmtId="164" fontId="6" fillId="8" borderId="27" xfId="0" applyNumberFormat="1" applyFont="1" applyFill="1" applyBorder="1"/>
    <xf numFmtId="164" fontId="0" fillId="3" borderId="12" xfId="2" applyNumberFormat="1" applyFont="1" applyFill="1" applyBorder="1" applyProtection="1"/>
    <xf numFmtId="44" fontId="0" fillId="7" borderId="12" xfId="1" applyFont="1" applyFill="1" applyBorder="1" applyProtection="1"/>
    <xf numFmtId="44" fontId="6" fillId="3" borderId="27" xfId="1" applyFont="1" applyFill="1" applyBorder="1" applyProtection="1"/>
    <xf numFmtId="44" fontId="0" fillId="3" borderId="12" xfId="1" applyFont="1" applyFill="1" applyBorder="1" applyProtection="1"/>
    <xf numFmtId="44" fontId="0" fillId="3" borderId="12" xfId="2" applyNumberFormat="1" applyFont="1" applyFill="1" applyBorder="1" applyProtection="1"/>
    <xf numFmtId="0" fontId="0" fillId="0" borderId="8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44" fontId="10" fillId="3" borderId="0" xfId="2" applyNumberFormat="1" applyFont="1" applyFill="1" applyBorder="1" applyProtection="1"/>
    <xf numFmtId="0" fontId="0" fillId="0" borderId="6" xfId="0" applyBorder="1"/>
    <xf numFmtId="0" fontId="0" fillId="7" borderId="7" xfId="0" applyFill="1" applyBorder="1"/>
    <xf numFmtId="0" fontId="0" fillId="7" borderId="16" xfId="0" applyFill="1" applyBorder="1"/>
    <xf numFmtId="0" fontId="0" fillId="0" borderId="12" xfId="0" applyBorder="1"/>
    <xf numFmtId="0" fontId="0" fillId="7" borderId="18" xfId="0" applyFill="1" applyBorder="1"/>
    <xf numFmtId="0" fontId="0" fillId="0" borderId="19" xfId="0" applyBorder="1"/>
    <xf numFmtId="0" fontId="0" fillId="9" borderId="18" xfId="0" applyFill="1" applyBorder="1"/>
    <xf numFmtId="0" fontId="0" fillId="9" borderId="0" xfId="0" applyFill="1"/>
    <xf numFmtId="0" fontId="0" fillId="9" borderId="0" xfId="0" applyFill="1" applyProtection="1">
      <protection locked="0"/>
    </xf>
    <xf numFmtId="0" fontId="0" fillId="9" borderId="11" xfId="0" applyFill="1" applyBorder="1"/>
    <xf numFmtId="0" fontId="0" fillId="9" borderId="20" xfId="0" applyFill="1" applyBorder="1"/>
    <xf numFmtId="0" fontId="16" fillId="0" borderId="0" xfId="0" applyFont="1"/>
    <xf numFmtId="10" fontId="16" fillId="0" borderId="0" xfId="2" applyNumberFormat="1" applyFont="1"/>
    <xf numFmtId="0" fontId="9" fillId="3" borderId="0" xfId="0" applyFont="1" applyFill="1"/>
    <xf numFmtId="0" fontId="9" fillId="8" borderId="0" xfId="0" applyFont="1" applyFill="1"/>
    <xf numFmtId="10" fontId="9" fillId="0" borderId="0" xfId="2" applyNumberFormat="1" applyFont="1"/>
    <xf numFmtId="0" fontId="0" fillId="9" borderId="18" xfId="0" applyFill="1" applyBorder="1" applyProtection="1">
      <protection locked="0"/>
    </xf>
    <xf numFmtId="0" fontId="9" fillId="0" borderId="0" xfId="0" applyFont="1" applyAlignment="1">
      <alignment horizontal="center"/>
    </xf>
    <xf numFmtId="0" fontId="9" fillId="3" borderId="0" xfId="0" applyFont="1" applyFill="1" applyAlignment="1">
      <alignment horizontal="center"/>
    </xf>
    <xf numFmtId="10" fontId="9" fillId="3" borderId="0" xfId="2" applyNumberFormat="1" applyFont="1" applyFill="1" applyBorder="1" applyProtection="1"/>
    <xf numFmtId="44" fontId="9" fillId="3" borderId="0" xfId="1" applyFont="1" applyFill="1" applyBorder="1" applyProtection="1"/>
    <xf numFmtId="44" fontId="17" fillId="3" borderId="0" xfId="1" applyFont="1" applyFill="1" applyBorder="1" applyAlignment="1" applyProtection="1">
      <alignment horizontal="center"/>
    </xf>
    <xf numFmtId="44" fontId="17" fillId="3" borderId="0" xfId="1" applyFont="1" applyFill="1" applyBorder="1" applyProtection="1"/>
    <xf numFmtId="10" fontId="17" fillId="3" borderId="0" xfId="2" applyNumberFormat="1" applyFont="1" applyFill="1" applyBorder="1" applyProtection="1"/>
    <xf numFmtId="44" fontId="9" fillId="3" borderId="0" xfId="1" applyFont="1" applyFill="1" applyBorder="1" applyAlignment="1" applyProtection="1">
      <alignment horizontal="center"/>
    </xf>
    <xf numFmtId="44" fontId="18" fillId="3" borderId="0" xfId="1" applyFont="1" applyFill="1" applyBorder="1" applyAlignment="1" applyProtection="1">
      <alignment horizontal="center"/>
    </xf>
    <xf numFmtId="44" fontId="18" fillId="3" borderId="0" xfId="1" applyFont="1" applyFill="1" applyBorder="1" applyProtection="1"/>
    <xf numFmtId="10" fontId="18" fillId="3" borderId="0" xfId="2" applyNumberFormat="1" applyFont="1" applyFill="1" applyBorder="1" applyProtection="1"/>
    <xf numFmtId="10" fontId="9" fillId="3" borderId="0" xfId="2" applyNumberFormat="1" applyFont="1" applyFill="1" applyBorder="1" applyAlignment="1" applyProtection="1">
      <alignment horizontal="left"/>
    </xf>
    <xf numFmtId="44" fontId="19" fillId="3" borderId="0" xfId="1" applyFont="1" applyFill="1" applyBorder="1" applyAlignment="1" applyProtection="1">
      <alignment horizontal="center"/>
    </xf>
    <xf numFmtId="44" fontId="19" fillId="3" borderId="0" xfId="1" applyFont="1" applyFill="1" applyBorder="1" applyProtection="1"/>
    <xf numFmtId="10" fontId="19" fillId="3" borderId="0" xfId="2" applyNumberFormat="1" applyFont="1" applyFill="1" applyBorder="1" applyProtection="1"/>
    <xf numFmtId="0" fontId="9" fillId="3" borderId="30" xfId="0" applyFont="1" applyFill="1" applyBorder="1" applyAlignment="1">
      <alignment horizontal="center"/>
    </xf>
    <xf numFmtId="0" fontId="9" fillId="3" borderId="30" xfId="0" applyFont="1" applyFill="1" applyBorder="1"/>
    <xf numFmtId="10" fontId="9" fillId="3" borderId="30" xfId="2" applyNumberFormat="1" applyFont="1" applyFill="1" applyBorder="1" applyProtection="1"/>
    <xf numFmtId="10" fontId="3" fillId="3" borderId="0" xfId="2" applyNumberFormat="1" applyFont="1" applyFill="1" applyBorder="1" applyAlignment="1" applyProtection="1">
      <alignment horizontal="center"/>
    </xf>
    <xf numFmtId="0" fontId="5" fillId="3" borderId="0" xfId="0" applyFont="1" applyFill="1"/>
    <xf numFmtId="44" fontId="3" fillId="3" borderId="0" xfId="1" applyFont="1" applyFill="1" applyBorder="1" applyAlignment="1" applyProtection="1">
      <alignment horizontal="center"/>
    </xf>
    <xf numFmtId="9" fontId="3" fillId="3" borderId="0" xfId="2" applyFont="1" applyFill="1" applyBorder="1" applyAlignment="1" applyProtection="1">
      <alignment horizontal="center"/>
    </xf>
    <xf numFmtId="44" fontId="5" fillId="3" borderId="0" xfId="1" applyFont="1" applyFill="1" applyBorder="1" applyAlignment="1" applyProtection="1">
      <alignment horizontal="center"/>
    </xf>
    <xf numFmtId="44" fontId="5" fillId="3" borderId="0" xfId="1" applyFont="1" applyFill="1" applyBorder="1" applyProtection="1"/>
    <xf numFmtId="0" fontId="0" fillId="9" borderId="12" xfId="0" applyFill="1" applyBorder="1"/>
    <xf numFmtId="0" fontId="15" fillId="7" borderId="12" xfId="0" applyFont="1" applyFill="1" applyBorder="1"/>
    <xf numFmtId="0" fontId="0" fillId="9" borderId="19" xfId="0" applyFill="1" applyBorder="1"/>
    <xf numFmtId="0" fontId="3" fillId="8" borderId="0" xfId="0" applyFont="1" applyFill="1" applyAlignment="1">
      <alignment horizontal="left"/>
    </xf>
    <xf numFmtId="0" fontId="0" fillId="3" borderId="0" xfId="0" applyFill="1" applyAlignment="1">
      <alignment horizontal="right"/>
    </xf>
    <xf numFmtId="10" fontId="13" fillId="0" borderId="23" xfId="2" applyNumberFormat="1" applyFont="1" applyFill="1" applyBorder="1" applyProtection="1">
      <protection locked="0"/>
    </xf>
    <xf numFmtId="10" fontId="0" fillId="6" borderId="14" xfId="2" applyNumberFormat="1" applyFont="1" applyFill="1" applyBorder="1" applyAlignment="1" applyProtection="1">
      <alignment horizontal="center"/>
      <protection locked="0"/>
    </xf>
    <xf numFmtId="0" fontId="20" fillId="0" borderId="0" xfId="0" applyFont="1"/>
    <xf numFmtId="0" fontId="14" fillId="7" borderId="33" xfId="0" applyFont="1" applyFill="1" applyBorder="1" applyAlignment="1">
      <alignment horizontal="center" wrapText="1"/>
    </xf>
    <xf numFmtId="0" fontId="0" fillId="9" borderId="13" xfId="0" applyFill="1" applyBorder="1"/>
    <xf numFmtId="0" fontId="0" fillId="9" borderId="13" xfId="0" applyFill="1" applyBorder="1" applyAlignment="1">
      <alignment horizontal="center"/>
    </xf>
    <xf numFmtId="166" fontId="0" fillId="9" borderId="13" xfId="3" applyNumberFormat="1" applyFont="1" applyFill="1" applyBorder="1"/>
    <xf numFmtId="0" fontId="0" fillId="9" borderId="23" xfId="0" applyFill="1" applyBorder="1"/>
    <xf numFmtId="0" fontId="0" fillId="9" borderId="23" xfId="0" applyFill="1" applyBorder="1" applyAlignment="1">
      <alignment horizontal="center"/>
    </xf>
    <xf numFmtId="166" fontId="0" fillId="9" borderId="23" xfId="3" applyNumberFormat="1" applyFont="1" applyFill="1" applyBorder="1"/>
    <xf numFmtId="44" fontId="0" fillId="0" borderId="11" xfId="0" applyNumberFormat="1" applyBorder="1"/>
    <xf numFmtId="0" fontId="26" fillId="0" borderId="0" xfId="0" applyFont="1"/>
    <xf numFmtId="38" fontId="0" fillId="0" borderId="0" xfId="0" applyNumberFormat="1"/>
    <xf numFmtId="0" fontId="27" fillId="0" borderId="0" xfId="4"/>
    <xf numFmtId="0" fontId="30" fillId="0" borderId="0" xfId="0" applyFont="1"/>
    <xf numFmtId="44" fontId="0" fillId="2" borderId="8" xfId="0" applyNumberFormat="1" applyFill="1" applyBorder="1"/>
    <xf numFmtId="44" fontId="0" fillId="7" borderId="14" xfId="0" applyNumberFormat="1" applyFill="1" applyBorder="1"/>
    <xf numFmtId="44" fontId="0" fillId="13" borderId="14" xfId="0" applyNumberFormat="1" applyFill="1" applyBorder="1"/>
    <xf numFmtId="0" fontId="32" fillId="4" borderId="18" xfId="0" applyFont="1" applyFill="1" applyBorder="1" applyAlignment="1">
      <alignment horizontal="left"/>
    </xf>
    <xf numFmtId="164" fontId="32" fillId="4" borderId="18" xfId="0" applyNumberFormat="1" applyFont="1" applyFill="1" applyBorder="1" applyAlignment="1">
      <alignment horizontal="left"/>
    </xf>
    <xf numFmtId="0" fontId="0" fillId="0" borderId="4" xfId="0" applyBorder="1"/>
    <xf numFmtId="10" fontId="0" fillId="0" borderId="0" xfId="2" applyNumberFormat="1" applyFont="1" applyFill="1" applyBorder="1" applyProtection="1"/>
    <xf numFmtId="0" fontId="4" fillId="0" borderId="0" xfId="0" applyFont="1" applyAlignment="1">
      <alignment horizontal="center"/>
    </xf>
    <xf numFmtId="44" fontId="0" fillId="7" borderId="17" xfId="0" applyNumberFormat="1" applyFill="1" applyBorder="1"/>
    <xf numFmtId="44" fontId="0" fillId="9" borderId="17" xfId="0" applyNumberFormat="1" applyFill="1" applyBorder="1"/>
    <xf numFmtId="44" fontId="0" fillId="7" borderId="24" xfId="0" applyNumberFormat="1" applyFill="1" applyBorder="1"/>
    <xf numFmtId="43" fontId="0" fillId="0" borderId="0" xfId="3" applyFont="1"/>
    <xf numFmtId="0" fontId="9" fillId="3" borderId="4" xfId="0" applyFont="1" applyFill="1" applyBorder="1" applyAlignment="1">
      <alignment horizontal="left"/>
    </xf>
    <xf numFmtId="10" fontId="9" fillId="3" borderId="0" xfId="2" applyNumberFormat="1" applyFont="1" applyFill="1" applyBorder="1" applyAlignment="1" applyProtection="1">
      <alignment horizontal="center"/>
    </xf>
    <xf numFmtId="0" fontId="32" fillId="4" borderId="0" xfId="0" applyFont="1" applyFill="1" applyBorder="1" applyAlignment="1" applyProtection="1">
      <alignment horizontal="left"/>
      <protection locked="0"/>
    </xf>
    <xf numFmtId="0" fontId="0" fillId="4" borderId="18" xfId="0" applyFill="1" applyBorder="1" applyProtection="1">
      <protection locked="0"/>
    </xf>
    <xf numFmtId="0" fontId="0" fillId="4" borderId="16" xfId="0" applyFill="1" applyBorder="1" applyProtection="1">
      <protection locked="0"/>
    </xf>
    <xf numFmtId="0" fontId="0" fillId="4" borderId="20" xfId="0" applyFill="1" applyBorder="1" applyProtection="1">
      <protection locked="0"/>
    </xf>
    <xf numFmtId="0" fontId="20" fillId="7" borderId="33" xfId="0" applyFont="1" applyFill="1" applyBorder="1" applyAlignment="1">
      <alignment horizontal="center" wrapText="1"/>
    </xf>
    <xf numFmtId="0" fontId="0" fillId="15" borderId="12" xfId="0" applyFill="1" applyBorder="1" applyAlignment="1">
      <alignment horizontal="left"/>
    </xf>
    <xf numFmtId="164" fontId="0" fillId="14" borderId="7" xfId="0" applyNumberFormat="1" applyFill="1" applyBorder="1"/>
    <xf numFmtId="164" fontId="0" fillId="14" borderId="7" xfId="2" applyNumberFormat="1" applyFont="1" applyFill="1" applyBorder="1" applyAlignment="1" applyProtection="1">
      <alignment horizontal="center"/>
    </xf>
    <xf numFmtId="164" fontId="0" fillId="14" borderId="11" xfId="2" applyNumberFormat="1" applyFont="1" applyFill="1" applyBorder="1" applyAlignment="1" applyProtection="1">
      <alignment horizontal="center"/>
    </xf>
    <xf numFmtId="164" fontId="0" fillId="14" borderId="4" xfId="0" applyNumberFormat="1" applyFill="1" applyBorder="1" applyAlignment="1">
      <alignment horizontal="left"/>
    </xf>
    <xf numFmtId="164" fontId="0" fillId="14" borderId="7" xfId="0" applyNumberFormat="1" applyFill="1" applyBorder="1" applyAlignment="1">
      <alignment horizontal="center"/>
    </xf>
    <xf numFmtId="164" fontId="0" fillId="14" borderId="0" xfId="2" applyNumberFormat="1" applyFont="1" applyFill="1" applyBorder="1" applyAlignment="1" applyProtection="1">
      <alignment horizontal="center"/>
    </xf>
    <xf numFmtId="164" fontId="0" fillId="14" borderId="0" xfId="0" applyNumberFormat="1" applyFill="1" applyAlignment="1">
      <alignment horizontal="center"/>
    </xf>
    <xf numFmtId="164" fontId="0" fillId="14" borderId="11" xfId="0" applyNumberFormat="1" applyFill="1" applyBorder="1"/>
    <xf numFmtId="164" fontId="0" fillId="14" borderId="25" xfId="0" applyNumberFormat="1" applyFill="1" applyBorder="1" applyAlignment="1">
      <alignment horizontal="left"/>
    </xf>
    <xf numFmtId="164" fontId="0" fillId="14" borderId="26" xfId="0" applyNumberFormat="1" applyFill="1" applyBorder="1" applyAlignment="1">
      <alignment horizontal="left"/>
    </xf>
    <xf numFmtId="0" fontId="20" fillId="0" borderId="0" xfId="0" applyFont="1" applyFill="1"/>
    <xf numFmtId="0" fontId="6" fillId="8" borderId="4" xfId="0" applyFont="1" applyFill="1" applyBorder="1"/>
    <xf numFmtId="10" fontId="9" fillId="8" borderId="0" xfId="2" applyNumberFormat="1" applyFont="1" applyFill="1" applyBorder="1" applyAlignment="1" applyProtection="1">
      <alignment horizontal="center"/>
    </xf>
    <xf numFmtId="0" fontId="13" fillId="3" borderId="4" xfId="0" applyFont="1" applyFill="1" applyBorder="1" applyAlignment="1">
      <alignment horizontal="left"/>
    </xf>
    <xf numFmtId="0" fontId="20" fillId="16" borderId="0" xfId="0" applyFont="1" applyFill="1" applyAlignment="1">
      <alignment horizontal="center" wrapText="1"/>
    </xf>
    <xf numFmtId="10" fontId="0" fillId="8" borderId="0" xfId="2" applyNumberFormat="1" applyFont="1" applyFill="1" applyBorder="1" applyProtection="1"/>
    <xf numFmtId="0" fontId="0" fillId="8" borderId="4" xfId="0" applyFill="1" applyBorder="1" applyAlignment="1">
      <alignment horizontal="left"/>
    </xf>
    <xf numFmtId="164" fontId="13" fillId="4" borderId="18" xfId="0" applyNumberFormat="1" applyFont="1" applyFill="1" applyBorder="1" applyAlignment="1">
      <alignment horizontal="left"/>
    </xf>
    <xf numFmtId="0" fontId="0" fillId="17" borderId="6" xfId="0" applyFill="1" applyBorder="1" applyAlignment="1">
      <alignment horizontal="center"/>
    </xf>
    <xf numFmtId="0" fontId="0" fillId="17" borderId="7" xfId="0" applyFill="1" applyBorder="1" applyAlignment="1">
      <alignment horizontal="center"/>
    </xf>
    <xf numFmtId="10" fontId="0" fillId="17" borderId="7" xfId="2" applyNumberFormat="1" applyFont="1" applyFill="1" applyBorder="1" applyAlignment="1" applyProtection="1">
      <alignment horizontal="center"/>
    </xf>
    <xf numFmtId="0" fontId="0" fillId="17" borderId="0" xfId="0" applyFill="1" applyBorder="1" applyAlignment="1">
      <alignment horizontal="center"/>
    </xf>
    <xf numFmtId="0" fontId="0" fillId="17" borderId="11" xfId="0" applyFill="1" applyBorder="1" applyAlignment="1">
      <alignment horizontal="center"/>
    </xf>
    <xf numFmtId="10" fontId="0" fillId="17" borderId="11" xfId="2" applyNumberFormat="1" applyFont="1" applyFill="1" applyBorder="1" applyAlignment="1" applyProtection="1">
      <alignment horizontal="center"/>
    </xf>
    <xf numFmtId="0" fontId="0" fillId="17" borderId="7" xfId="0" applyFill="1" applyBorder="1"/>
    <xf numFmtId="0" fontId="0" fillId="17" borderId="11" xfId="0" applyFill="1" applyBorder="1"/>
    <xf numFmtId="0" fontId="0" fillId="17" borderId="20" xfId="0" applyFill="1" applyBorder="1" applyAlignment="1">
      <alignment horizontal="center"/>
    </xf>
    <xf numFmtId="0" fontId="0" fillId="17" borderId="4" xfId="0" applyFill="1" applyBorder="1" applyAlignment="1">
      <alignment horizontal="left"/>
    </xf>
    <xf numFmtId="0" fontId="0" fillId="17" borderId="25" xfId="0" applyFill="1" applyBorder="1" applyAlignment="1">
      <alignment horizontal="left"/>
    </xf>
    <xf numFmtId="0" fontId="0" fillId="17" borderId="26" xfId="0" applyFill="1" applyBorder="1" applyAlignment="1">
      <alignment horizontal="left"/>
    </xf>
    <xf numFmtId="0" fontId="0" fillId="17" borderId="32" xfId="0" applyFill="1" applyBorder="1"/>
    <xf numFmtId="0" fontId="0" fillId="17" borderId="12" xfId="0" applyFill="1" applyBorder="1" applyAlignment="1">
      <alignment horizontal="left"/>
    </xf>
    <xf numFmtId="10" fontId="0" fillId="17" borderId="23" xfId="2" applyNumberFormat="1" applyFont="1" applyFill="1" applyBorder="1" applyAlignment="1" applyProtection="1">
      <alignment horizontal="center"/>
    </xf>
    <xf numFmtId="0" fontId="0" fillId="17" borderId="27" xfId="0" applyFill="1" applyBorder="1"/>
    <xf numFmtId="0" fontId="0" fillId="17" borderId="22" xfId="0" applyFill="1" applyBorder="1"/>
    <xf numFmtId="0" fontId="0" fillId="17" borderId="23" xfId="0" applyFill="1" applyBorder="1"/>
    <xf numFmtId="0" fontId="0" fillId="17" borderId="16" xfId="0" applyFill="1" applyBorder="1"/>
    <xf numFmtId="0" fontId="0" fillId="17" borderId="8" xfId="0" applyFill="1" applyBorder="1"/>
    <xf numFmtId="0" fontId="0" fillId="0" borderId="12" xfId="0" applyBorder="1" applyAlignment="1" applyProtection="1">
      <alignment horizontal="left"/>
      <protection locked="0"/>
    </xf>
    <xf numFmtId="0" fontId="0" fillId="0" borderId="0" xfId="0"/>
    <xf numFmtId="0" fontId="0" fillId="3" borderId="4" xfId="0" applyFill="1" applyBorder="1"/>
    <xf numFmtId="0" fontId="0" fillId="3" borderId="0" xfId="0" applyFill="1"/>
    <xf numFmtId="0" fontId="0" fillId="0" borderId="0" xfId="0"/>
    <xf numFmtId="0" fontId="0" fillId="6" borderId="18" xfId="0" applyFill="1" applyBorder="1" applyAlignment="1" applyProtection="1">
      <alignment horizontal="left"/>
      <protection locked="0"/>
    </xf>
    <xf numFmtId="0" fontId="0" fillId="3" borderId="0" xfId="0" applyFill="1" applyBorder="1" applyAlignment="1">
      <alignment horizontal="left"/>
    </xf>
    <xf numFmtId="0" fontId="0" fillId="8" borderId="0" xfId="0" applyFill="1" applyBorder="1" applyAlignment="1">
      <alignment horizontal="left"/>
    </xf>
    <xf numFmtId="10" fontId="0" fillId="3" borderId="0" xfId="2" applyNumberFormat="1" applyFont="1" applyFill="1" applyBorder="1" applyAlignment="1" applyProtection="1">
      <alignment horizontal="center"/>
      <protection locked="0"/>
    </xf>
    <xf numFmtId="10" fontId="0" fillId="3" borderId="0" xfId="2" applyNumberFormat="1" applyFont="1" applyFill="1" applyBorder="1" applyProtection="1">
      <protection locked="0"/>
    </xf>
    <xf numFmtId="9" fontId="0" fillId="3" borderId="0" xfId="2" applyFont="1" applyFill="1" applyBorder="1" applyAlignment="1" applyProtection="1">
      <alignment horizontal="center"/>
      <protection locked="0"/>
    </xf>
    <xf numFmtId="0" fontId="0" fillId="3" borderId="0" xfId="0" applyFill="1" applyBorder="1"/>
    <xf numFmtId="10" fontId="0" fillId="6" borderId="23" xfId="2" applyNumberFormat="1" applyFont="1" applyFill="1" applyBorder="1" applyAlignment="1" applyProtection="1">
      <alignment horizontal="center"/>
      <protection locked="0"/>
    </xf>
    <xf numFmtId="0" fontId="0" fillId="6" borderId="13" xfId="0" applyFill="1" applyBorder="1" applyAlignment="1" applyProtection="1">
      <alignment horizontal="left"/>
      <protection locked="0"/>
    </xf>
    <xf numFmtId="0" fontId="0" fillId="6" borderId="20" xfId="0" applyFill="1" applyBorder="1" applyAlignment="1" applyProtection="1">
      <alignment horizontal="left"/>
      <protection locked="0"/>
    </xf>
    <xf numFmtId="0" fontId="0" fillId="6" borderId="8" xfId="0" applyFill="1" applyBorder="1" applyAlignment="1" applyProtection="1">
      <alignment horizontal="left"/>
      <protection locked="0"/>
    </xf>
    <xf numFmtId="0" fontId="0" fillId="6" borderId="16" xfId="0" applyFill="1" applyBorder="1" applyAlignment="1" applyProtection="1">
      <alignment horizontal="left"/>
      <protection locked="0"/>
    </xf>
    <xf numFmtId="0" fontId="0" fillId="6" borderId="7" xfId="0" applyFill="1" applyBorder="1" applyAlignment="1" applyProtection="1">
      <alignment horizontal="left"/>
      <protection locked="0"/>
    </xf>
    <xf numFmtId="44" fontId="3" fillId="3" borderId="14" xfId="1" applyFont="1" applyFill="1" applyBorder="1" applyProtection="1"/>
    <xf numFmtId="44" fontId="0" fillId="5" borderId="15" xfId="0" applyNumberFormat="1" applyFill="1" applyBorder="1"/>
    <xf numFmtId="0" fontId="0" fillId="3" borderId="27" xfId="0" applyFill="1" applyBorder="1" applyAlignment="1">
      <alignment horizontal="left"/>
    </xf>
    <xf numFmtId="0" fontId="3" fillId="3" borderId="0" xfId="0" applyFont="1" applyFill="1" applyBorder="1"/>
    <xf numFmtId="0" fontId="10" fillId="3" borderId="0" xfId="0" applyFont="1" applyFill="1" applyBorder="1"/>
    <xf numFmtId="0" fontId="0" fillId="4" borderId="16" xfId="0" applyFill="1" applyBorder="1" applyAlignment="1" applyProtection="1">
      <alignment horizontal="left"/>
      <protection locked="0"/>
    </xf>
    <xf numFmtId="44" fontId="0" fillId="3" borderId="5" xfId="1" applyFont="1" applyFill="1" applyBorder="1" applyProtection="1"/>
    <xf numFmtId="0" fontId="2" fillId="3" borderId="0" xfId="0" applyFont="1" applyFill="1" applyBorder="1" applyProtection="1">
      <protection hidden="1"/>
    </xf>
    <xf numFmtId="0" fontId="0" fillId="8" borderId="0" xfId="0" applyFill="1" applyBorder="1"/>
    <xf numFmtId="0" fontId="6" fillId="8" borderId="0" xfId="0" applyFont="1" applyFill="1" applyBorder="1"/>
    <xf numFmtId="0" fontId="9" fillId="8" borderId="0" xfId="0" applyFont="1" applyFill="1" applyBorder="1"/>
    <xf numFmtId="0" fontId="0" fillId="3" borderId="27" xfId="0" applyFill="1" applyBorder="1" applyAlignment="1" applyProtection="1">
      <alignment horizontal="left"/>
      <protection locked="0"/>
    </xf>
    <xf numFmtId="44" fontId="0" fillId="7" borderId="9" xfId="0" applyNumberFormat="1" applyFill="1" applyBorder="1"/>
    <xf numFmtId="10" fontId="0" fillId="7" borderId="22" xfId="2" applyNumberFormat="1" applyFont="1" applyFill="1" applyBorder="1" applyProtection="1">
      <protection locked="0"/>
    </xf>
    <xf numFmtId="10" fontId="0" fillId="7" borderId="32" xfId="2" applyNumberFormat="1" applyFont="1" applyFill="1" applyBorder="1" applyAlignment="1" applyProtection="1">
      <alignment horizontal="left"/>
    </xf>
    <xf numFmtId="0" fontId="27" fillId="0" borderId="0" xfId="4" applyBorder="1"/>
    <xf numFmtId="0" fontId="0" fillId="0" borderId="0" xfId="0" applyBorder="1"/>
    <xf numFmtId="0" fontId="20" fillId="0" borderId="23" xfId="0" applyFont="1" applyBorder="1" applyAlignment="1">
      <alignment horizontal="left"/>
    </xf>
    <xf numFmtId="0" fontId="0" fillId="12" borderId="0" xfId="0" applyFill="1"/>
    <xf numFmtId="0" fontId="27" fillId="12" borderId="0" xfId="4" applyFill="1"/>
    <xf numFmtId="0" fontId="0" fillId="0" borderId="0" xfId="0" applyAlignment="1"/>
    <xf numFmtId="0" fontId="0" fillId="0" borderId="0" xfId="0"/>
    <xf numFmtId="0" fontId="0" fillId="3" borderId="0" xfId="0" applyFill="1"/>
    <xf numFmtId="44" fontId="0" fillId="3" borderId="17" xfId="0" applyNumberFormat="1" applyFill="1" applyBorder="1"/>
    <xf numFmtId="44" fontId="0" fillId="3" borderId="38" xfId="0" applyNumberFormat="1" applyFill="1" applyBorder="1"/>
    <xf numFmtId="44" fontId="0" fillId="5" borderId="5" xfId="0" applyNumberFormat="1" applyFill="1" applyBorder="1"/>
    <xf numFmtId="44" fontId="20" fillId="2" borderId="24" xfId="0" applyNumberFormat="1" applyFont="1" applyFill="1" applyBorder="1"/>
    <xf numFmtId="0" fontId="0" fillId="0" borderId="0" xfId="0" applyFill="1"/>
    <xf numFmtId="0" fontId="20" fillId="0" borderId="0" xfId="0" applyFont="1" applyFill="1" applyAlignment="1">
      <alignment horizontal="center" wrapText="1"/>
    </xf>
    <xf numFmtId="0" fontId="9" fillId="3" borderId="4" xfId="0" applyFont="1" applyFill="1" applyBorder="1"/>
    <xf numFmtId="0" fontId="9" fillId="3" borderId="0" xfId="0" applyFont="1" applyFill="1" applyBorder="1"/>
    <xf numFmtId="44" fontId="9" fillId="3" borderId="0" xfId="2" applyNumberFormat="1" applyFont="1" applyFill="1" applyBorder="1" applyProtection="1"/>
    <xf numFmtId="0" fontId="0" fillId="19" borderId="23" xfId="0" applyFill="1" applyBorder="1" applyAlignment="1">
      <alignment horizontal="left"/>
    </xf>
    <xf numFmtId="0" fontId="0" fillId="2" borderId="23" xfId="0" applyFill="1" applyBorder="1" applyAlignment="1">
      <alignment horizontal="left"/>
    </xf>
    <xf numFmtId="0" fontId="0" fillId="20" borderId="23" xfId="0" applyFill="1" applyBorder="1" applyAlignment="1">
      <alignment horizontal="left"/>
    </xf>
    <xf numFmtId="0" fontId="0" fillId="7" borderId="23" xfId="0" applyFill="1" applyBorder="1"/>
    <xf numFmtId="0" fontId="0" fillId="0" borderId="0" xfId="0"/>
    <xf numFmtId="0" fontId="0" fillId="3" borderId="0" xfId="0" applyFill="1"/>
    <xf numFmtId="164" fontId="0" fillId="0" borderId="0" xfId="0" applyNumberFormat="1"/>
    <xf numFmtId="164" fontId="0" fillId="3" borderId="0" xfId="0" applyNumberFormat="1" applyFill="1"/>
    <xf numFmtId="10" fontId="9" fillId="21" borderId="7" xfId="2" applyNumberFormat="1" applyFont="1" applyFill="1" applyBorder="1" applyAlignment="1" applyProtection="1">
      <alignment horizontal="center"/>
    </xf>
    <xf numFmtId="0" fontId="9" fillId="21" borderId="11" xfId="0" applyFont="1" applyFill="1" applyBorder="1" applyAlignment="1">
      <alignment horizontal="center"/>
    </xf>
    <xf numFmtId="10" fontId="9" fillId="21" borderId="11" xfId="2" applyNumberFormat="1" applyFont="1" applyFill="1" applyBorder="1" applyAlignment="1" applyProtection="1">
      <alignment horizontal="center"/>
    </xf>
    <xf numFmtId="0" fontId="13" fillId="21" borderId="7" xfId="0" applyFont="1" applyFill="1" applyBorder="1" applyAlignment="1">
      <alignment horizontal="center"/>
    </xf>
    <xf numFmtId="10" fontId="13" fillId="21" borderId="7" xfId="2" applyNumberFormat="1" applyFont="1" applyFill="1" applyBorder="1" applyAlignment="1" applyProtection="1">
      <alignment horizontal="center"/>
    </xf>
    <xf numFmtId="0" fontId="13" fillId="21" borderId="11" xfId="0" applyFont="1" applyFill="1" applyBorder="1" applyAlignment="1">
      <alignment horizontal="center"/>
    </xf>
    <xf numFmtId="10" fontId="13" fillId="21" borderId="11" xfId="2" applyNumberFormat="1" applyFont="1" applyFill="1" applyBorder="1" applyAlignment="1" applyProtection="1">
      <alignment horizontal="center"/>
    </xf>
    <xf numFmtId="0" fontId="9" fillId="21" borderId="7" xfId="0" applyFont="1" applyFill="1" applyBorder="1"/>
    <xf numFmtId="0" fontId="13" fillId="21" borderId="7" xfId="0" applyFont="1" applyFill="1" applyBorder="1"/>
    <xf numFmtId="0" fontId="28" fillId="22" borderId="1" xfId="0" applyFont="1" applyFill="1" applyBorder="1" applyProtection="1">
      <protection hidden="1"/>
    </xf>
    <xf numFmtId="0" fontId="29" fillId="22" borderId="2" xfId="0" applyFont="1" applyFill="1" applyBorder="1" applyProtection="1">
      <protection hidden="1"/>
    </xf>
    <xf numFmtId="0" fontId="9" fillId="22" borderId="2" xfId="0" applyFont="1" applyFill="1" applyBorder="1"/>
    <xf numFmtId="0" fontId="9" fillId="22" borderId="2" xfId="0" applyFont="1" applyFill="1" applyBorder="1" applyAlignment="1"/>
    <xf numFmtId="0" fontId="9" fillId="22" borderId="3" xfId="0" applyFont="1" applyFill="1" applyBorder="1" applyAlignment="1"/>
    <xf numFmtId="0" fontId="9" fillId="22" borderId="7" xfId="0" applyFont="1" applyFill="1" applyBorder="1"/>
    <xf numFmtId="0" fontId="13" fillId="22" borderId="7" xfId="0" applyFont="1" applyFill="1" applyBorder="1" applyAlignment="1">
      <alignment horizontal="center"/>
    </xf>
    <xf numFmtId="10" fontId="13" fillId="22" borderId="7" xfId="2" applyNumberFormat="1" applyFont="1" applyFill="1" applyBorder="1" applyAlignment="1" applyProtection="1">
      <alignment horizontal="center"/>
    </xf>
    <xf numFmtId="10" fontId="9" fillId="22" borderId="7" xfId="2" applyNumberFormat="1" applyFont="1" applyFill="1" applyBorder="1" applyAlignment="1" applyProtection="1">
      <alignment horizontal="center"/>
    </xf>
    <xf numFmtId="0" fontId="9" fillId="22" borderId="11" xfId="0" applyFont="1" applyFill="1" applyBorder="1"/>
    <xf numFmtId="0" fontId="13" fillId="22" borderId="11" xfId="0" applyFont="1" applyFill="1" applyBorder="1" applyAlignment="1">
      <alignment horizontal="center"/>
    </xf>
    <xf numFmtId="10" fontId="13" fillId="22" borderId="11" xfId="2" applyNumberFormat="1" applyFont="1" applyFill="1" applyBorder="1" applyAlignment="1" applyProtection="1">
      <alignment horizontal="center"/>
    </xf>
    <xf numFmtId="10" fontId="9" fillId="22" borderId="11" xfId="2" applyNumberFormat="1" applyFont="1" applyFill="1" applyBorder="1" applyAlignment="1" applyProtection="1">
      <alignment horizontal="center"/>
    </xf>
    <xf numFmtId="0" fontId="13" fillId="22" borderId="4" xfId="0" applyFont="1" applyFill="1" applyBorder="1" applyAlignment="1">
      <alignment horizontal="left"/>
    </xf>
    <xf numFmtId="0" fontId="13" fillId="22" borderId="34" xfId="0" applyFont="1" applyFill="1" applyBorder="1" applyAlignment="1">
      <alignment horizontal="left"/>
    </xf>
    <xf numFmtId="0" fontId="13" fillId="22" borderId="25" xfId="0" applyFont="1" applyFill="1" applyBorder="1" applyAlignment="1">
      <alignment horizontal="left"/>
    </xf>
    <xf numFmtId="0" fontId="13" fillId="22" borderId="26" xfId="0" applyFont="1" applyFill="1" applyBorder="1" applyAlignment="1">
      <alignment horizontal="left"/>
    </xf>
    <xf numFmtId="0" fontId="13" fillId="22" borderId="35" xfId="0" applyFont="1" applyFill="1" applyBorder="1" applyAlignment="1">
      <alignment horizontal="left"/>
    </xf>
    <xf numFmtId="0" fontId="13" fillId="22" borderId="10" xfId="0" applyFont="1" applyFill="1" applyBorder="1" applyAlignment="1">
      <alignment horizontal="left"/>
    </xf>
    <xf numFmtId="0" fontId="0" fillId="22" borderId="35" xfId="0" applyFill="1" applyBorder="1" applyAlignment="1">
      <alignment horizontal="left"/>
    </xf>
    <xf numFmtId="0" fontId="0" fillId="22" borderId="4" xfId="0" applyFill="1" applyBorder="1" applyAlignment="1">
      <alignment horizontal="left"/>
    </xf>
    <xf numFmtId="0" fontId="0" fillId="22" borderId="4" xfId="0" applyFill="1" applyBorder="1" applyAlignment="1" applyProtection="1">
      <alignment horizontal="left"/>
      <protection locked="0"/>
    </xf>
    <xf numFmtId="0" fontId="0" fillId="22" borderId="7" xfId="0" applyFill="1" applyBorder="1"/>
    <xf numFmtId="10" fontId="0" fillId="22" borderId="7" xfId="2" applyNumberFormat="1" applyFont="1" applyFill="1" applyBorder="1" applyAlignment="1" applyProtection="1">
      <alignment horizontal="center"/>
    </xf>
    <xf numFmtId="0" fontId="0" fillId="22" borderId="11" xfId="0" applyFill="1" applyBorder="1" applyAlignment="1">
      <alignment horizontal="center"/>
    </xf>
    <xf numFmtId="10" fontId="0" fillId="22" borderId="11" xfId="2" applyNumberFormat="1" applyFont="1" applyFill="1" applyBorder="1" applyAlignment="1" applyProtection="1">
      <alignment horizontal="center"/>
    </xf>
    <xf numFmtId="44" fontId="4" fillId="23" borderId="24" xfId="0" applyNumberFormat="1" applyFont="1" applyFill="1" applyBorder="1"/>
    <xf numFmtId="44" fontId="0" fillId="23" borderId="13" xfId="1" applyFont="1" applyFill="1" applyBorder="1" applyProtection="1"/>
    <xf numFmtId="44" fontId="0" fillId="23" borderId="23" xfId="1" applyFont="1" applyFill="1" applyBorder="1" applyProtection="1"/>
    <xf numFmtId="44" fontId="4" fillId="23" borderId="15" xfId="0" applyNumberFormat="1" applyFont="1" applyFill="1" applyBorder="1"/>
    <xf numFmtId="44" fontId="0" fillId="23" borderId="17" xfId="0" applyNumberFormat="1" applyFill="1" applyBorder="1"/>
    <xf numFmtId="44" fontId="0" fillId="23" borderId="14" xfId="1" applyFont="1" applyFill="1" applyBorder="1" applyProtection="1"/>
    <xf numFmtId="0" fontId="13" fillId="22" borderId="23" xfId="0" applyFont="1" applyFill="1" applyBorder="1" applyAlignment="1" applyProtection="1">
      <alignment horizontal="left"/>
      <protection locked="0"/>
    </xf>
    <xf numFmtId="44" fontId="13" fillId="22" borderId="14" xfId="1" applyFont="1" applyFill="1" applyBorder="1" applyProtection="1"/>
    <xf numFmtId="44" fontId="0" fillId="22" borderId="17" xfId="0" applyNumberFormat="1" applyFill="1" applyBorder="1"/>
    <xf numFmtId="10" fontId="13" fillId="22" borderId="23" xfId="2" applyNumberFormat="1" applyFont="1" applyFill="1" applyBorder="1" applyAlignment="1" applyProtection="1">
      <alignment horizontal="center"/>
    </xf>
    <xf numFmtId="44" fontId="0" fillId="24" borderId="0" xfId="0" applyNumberFormat="1" applyFill="1" applyProtection="1">
      <protection locked="0"/>
    </xf>
    <xf numFmtId="44" fontId="0" fillId="6" borderId="23" xfId="0" applyNumberFormat="1" applyFill="1" applyBorder="1" applyProtection="1">
      <protection locked="0"/>
    </xf>
    <xf numFmtId="44" fontId="0" fillId="9" borderId="23" xfId="0" applyNumberFormat="1" applyFill="1" applyBorder="1"/>
    <xf numFmtId="0" fontId="4" fillId="7" borderId="23" xfId="0" applyFont="1" applyFill="1" applyBorder="1"/>
    <xf numFmtId="0" fontId="6" fillId="7" borderId="23" xfId="0" applyFont="1" applyFill="1" applyBorder="1"/>
    <xf numFmtId="44" fontId="6" fillId="9" borderId="23" xfId="0" applyNumberFormat="1" applyFont="1" applyFill="1" applyBorder="1"/>
    <xf numFmtId="44" fontId="16" fillId="6" borderId="23" xfId="1" applyFont="1" applyFill="1" applyBorder="1" applyProtection="1">
      <protection locked="0"/>
    </xf>
    <xf numFmtId="44" fontId="16" fillId="9" borderId="23" xfId="1" applyFont="1" applyFill="1" applyBorder="1" applyProtection="1"/>
    <xf numFmtId="0" fontId="49" fillId="7" borderId="23" xfId="0" applyFont="1" applyFill="1" applyBorder="1"/>
    <xf numFmtId="164" fontId="24" fillId="22" borderId="2" xfId="0" applyNumberFormat="1" applyFont="1" applyFill="1" applyBorder="1" applyProtection="1">
      <protection hidden="1"/>
    </xf>
    <xf numFmtId="164" fontId="13" fillId="22" borderId="2" xfId="0" applyNumberFormat="1" applyFont="1" applyFill="1" applyBorder="1"/>
    <xf numFmtId="164" fontId="13" fillId="22" borderId="2" xfId="2" applyNumberFormat="1" applyFont="1" applyFill="1" applyBorder="1" applyProtection="1"/>
    <xf numFmtId="164" fontId="33" fillId="22" borderId="2" xfId="0" applyNumberFormat="1" applyFont="1" applyFill="1" applyBorder="1" applyAlignment="1">
      <alignment horizontal="left"/>
    </xf>
    <xf numFmtId="164" fontId="23" fillId="22" borderId="2" xfId="0" applyNumberFormat="1" applyFont="1" applyFill="1" applyBorder="1"/>
    <xf numFmtId="164" fontId="23" fillId="22" borderId="2" xfId="0" applyNumberFormat="1" applyFont="1" applyFill="1" applyBorder="1" applyAlignment="1">
      <alignment horizontal="center"/>
    </xf>
    <xf numFmtId="164" fontId="23" fillId="22" borderId="2" xfId="2" applyNumberFormat="1" applyFont="1" applyFill="1" applyBorder="1" applyProtection="1"/>
    <xf numFmtId="164" fontId="23" fillId="22" borderId="3" xfId="0" applyNumberFormat="1" applyFont="1" applyFill="1" applyBorder="1"/>
    <xf numFmtId="164" fontId="0" fillId="22" borderId="4" xfId="0" applyNumberFormat="1" applyFill="1" applyBorder="1" applyAlignment="1">
      <alignment horizontal="left"/>
    </xf>
    <xf numFmtId="164" fontId="0" fillId="22" borderId="8" xfId="0" applyNumberFormat="1" applyFill="1" applyBorder="1" applyProtection="1">
      <protection hidden="1"/>
    </xf>
    <xf numFmtId="164" fontId="0" fillId="22" borderId="6" xfId="0" applyNumberFormat="1" applyFill="1" applyBorder="1" applyAlignment="1">
      <alignment horizontal="center"/>
    </xf>
    <xf numFmtId="164" fontId="0" fillId="22" borderId="7" xfId="0" applyNumberFormat="1" applyFill="1" applyBorder="1" applyAlignment="1">
      <alignment horizontal="center"/>
    </xf>
    <xf numFmtId="164" fontId="0" fillId="22" borderId="7" xfId="2" applyNumberFormat="1" applyFont="1" applyFill="1" applyBorder="1" applyAlignment="1" applyProtection="1">
      <alignment horizontal="center"/>
    </xf>
    <xf numFmtId="164" fontId="0" fillId="22" borderId="8" xfId="2" applyNumberFormat="1" applyFont="1" applyFill="1" applyBorder="1" applyAlignment="1" applyProtection="1">
      <alignment horizontal="center"/>
    </xf>
    <xf numFmtId="164" fontId="0" fillId="22" borderId="13" xfId="0" applyNumberFormat="1" applyFill="1" applyBorder="1" applyAlignment="1" applyProtection="1">
      <alignment horizontal="center"/>
      <protection hidden="1"/>
    </xf>
    <xf numFmtId="164" fontId="0" fillId="22" borderId="12" xfId="0" applyNumberFormat="1" applyFill="1" applyBorder="1" applyAlignment="1">
      <alignment horizontal="center"/>
    </xf>
    <xf numFmtId="164" fontId="0" fillId="22" borderId="11" xfId="0" applyNumberFormat="1" applyFill="1" applyBorder="1" applyAlignment="1">
      <alignment horizontal="center"/>
    </xf>
    <xf numFmtId="164" fontId="0" fillId="22" borderId="0" xfId="2" applyNumberFormat="1" applyFont="1" applyFill="1" applyBorder="1" applyAlignment="1" applyProtection="1">
      <alignment horizontal="center"/>
    </xf>
    <xf numFmtId="164" fontId="0" fillId="22" borderId="13" xfId="2" applyNumberFormat="1" applyFont="1" applyFill="1" applyBorder="1" applyAlignment="1" applyProtection="1">
      <alignment horizontal="center"/>
    </xf>
    <xf numFmtId="164" fontId="0" fillId="22" borderId="7" xfId="0" applyNumberFormat="1" applyFill="1" applyBorder="1"/>
    <xf numFmtId="164" fontId="0" fillId="22" borderId="11" xfId="2" applyNumberFormat="1" applyFont="1" applyFill="1" applyBorder="1" applyAlignment="1" applyProtection="1">
      <alignment horizontal="center"/>
    </xf>
    <xf numFmtId="164" fontId="9" fillId="22" borderId="4" xfId="0" applyNumberFormat="1" applyFont="1" applyFill="1" applyBorder="1" applyAlignment="1">
      <alignment horizontal="left"/>
    </xf>
    <xf numFmtId="164" fontId="13" fillId="22" borderId="4" xfId="0" applyNumberFormat="1" applyFont="1" applyFill="1" applyBorder="1" applyAlignment="1">
      <alignment horizontal="left"/>
    </xf>
    <xf numFmtId="44" fontId="9" fillId="22" borderId="14" xfId="1" applyFont="1" applyFill="1" applyBorder="1" applyProtection="1"/>
    <xf numFmtId="44" fontId="9" fillId="22" borderId="17" xfId="0" applyNumberFormat="1" applyFont="1" applyFill="1" applyBorder="1"/>
    <xf numFmtId="0" fontId="29" fillId="17" borderId="1" xfId="0" applyFont="1" applyFill="1" applyBorder="1" applyProtection="1">
      <protection hidden="1"/>
    </xf>
    <xf numFmtId="0" fontId="29" fillId="17" borderId="2" xfId="0" applyFont="1" applyFill="1" applyBorder="1" applyProtection="1">
      <protection hidden="1"/>
    </xf>
    <xf numFmtId="0" fontId="21" fillId="17" borderId="2" xfId="0" applyFont="1" applyFill="1" applyBorder="1" applyProtection="1">
      <protection hidden="1"/>
    </xf>
    <xf numFmtId="0" fontId="22" fillId="17" borderId="2" xfId="0" applyFont="1" applyFill="1" applyBorder="1"/>
    <xf numFmtId="10" fontId="22" fillId="17" borderId="2" xfId="2" applyNumberFormat="1" applyFont="1" applyFill="1" applyBorder="1" applyProtection="1"/>
    <xf numFmtId="0" fontId="22" fillId="17" borderId="2" xfId="0" applyFont="1" applyFill="1" applyBorder="1" applyAlignment="1">
      <alignment horizontal="center"/>
    </xf>
    <xf numFmtId="0" fontId="22" fillId="17" borderId="3" xfId="0" applyFont="1" applyFill="1" applyBorder="1"/>
    <xf numFmtId="0" fontId="24" fillId="17" borderId="1" xfId="0" applyFont="1" applyFill="1" applyBorder="1" applyAlignment="1" applyProtection="1">
      <alignment horizontal="left"/>
      <protection hidden="1"/>
    </xf>
    <xf numFmtId="0" fontId="24" fillId="17" borderId="2" xfId="0" applyFont="1" applyFill="1" applyBorder="1" applyAlignment="1" applyProtection="1">
      <alignment horizontal="left"/>
      <protection hidden="1"/>
    </xf>
    <xf numFmtId="164" fontId="24" fillId="17" borderId="2" xfId="0" applyNumberFormat="1" applyFont="1" applyFill="1" applyBorder="1" applyProtection="1">
      <protection hidden="1"/>
    </xf>
    <xf numFmtId="164" fontId="21" fillId="17" borderId="2" xfId="0" applyNumberFormat="1" applyFont="1" applyFill="1" applyBorder="1" applyProtection="1">
      <protection hidden="1"/>
    </xf>
    <xf numFmtId="164" fontId="22" fillId="17" borderId="2" xfId="0" applyNumberFormat="1" applyFont="1" applyFill="1" applyBorder="1"/>
    <xf numFmtId="164" fontId="22" fillId="17" borderId="2" xfId="2" applyNumberFormat="1" applyFont="1" applyFill="1" applyBorder="1" applyProtection="1"/>
    <xf numFmtId="164" fontId="22" fillId="17" borderId="3" xfId="0" applyNumberFormat="1" applyFont="1" applyFill="1" applyBorder="1" applyAlignment="1">
      <alignment horizontal="center"/>
    </xf>
    <xf numFmtId="164" fontId="0" fillId="3" borderId="0" xfId="0" applyNumberFormat="1" applyFill="1" applyAlignment="1">
      <alignment horizontal="right"/>
    </xf>
    <xf numFmtId="0" fontId="50" fillId="3" borderId="0" xfId="0" applyFont="1" applyFill="1"/>
    <xf numFmtId="0" fontId="0" fillId="7" borderId="23" xfId="0" applyFill="1" applyBorder="1" applyAlignment="1">
      <alignment horizontal="center"/>
    </xf>
    <xf numFmtId="0" fontId="0" fillId="7" borderId="32" xfId="0" applyFill="1" applyBorder="1" applyAlignment="1">
      <alignment horizontal="left"/>
    </xf>
    <xf numFmtId="0" fontId="0" fillId="7" borderId="22" xfId="0" applyFill="1" applyBorder="1" applyAlignment="1">
      <alignment horizontal="left"/>
    </xf>
    <xf numFmtId="10" fontId="14" fillId="7" borderId="23" xfId="2" applyNumberFormat="1" applyFont="1" applyFill="1" applyBorder="1" applyAlignment="1">
      <alignment horizontal="right"/>
    </xf>
    <xf numFmtId="10" fontId="14" fillId="7" borderId="32" xfId="2" applyNumberFormat="1" applyFont="1" applyFill="1" applyBorder="1" applyAlignment="1">
      <alignment horizontal="right"/>
    </xf>
    <xf numFmtId="10" fontId="14" fillId="7" borderId="27" xfId="2" applyNumberFormat="1" applyFont="1" applyFill="1" applyBorder="1" applyAlignment="1">
      <alignment horizontal="right"/>
    </xf>
    <xf numFmtId="10" fontId="14" fillId="7" borderId="22" xfId="2" applyNumberFormat="1" applyFont="1" applyFill="1" applyBorder="1" applyAlignment="1">
      <alignment horizontal="right"/>
    </xf>
    <xf numFmtId="0" fontId="16" fillId="7" borderId="23" xfId="0" applyFont="1" applyFill="1" applyBorder="1" applyAlignment="1">
      <alignment horizontal="center"/>
    </xf>
    <xf numFmtId="10" fontId="36" fillId="22" borderId="2" xfId="4" applyNumberFormat="1" applyFont="1" applyFill="1" applyBorder="1" applyAlignment="1" applyProtection="1">
      <alignment horizontal="right" vertical="center"/>
    </xf>
    <xf numFmtId="0" fontId="37" fillId="22" borderId="2" xfId="4" applyFont="1" applyFill="1" applyBorder="1" applyAlignment="1">
      <alignment horizontal="left" vertical="center"/>
    </xf>
    <xf numFmtId="0" fontId="37" fillId="22" borderId="39" xfId="4" applyFont="1" applyFill="1" applyBorder="1" applyAlignment="1">
      <alignment horizontal="left" vertical="center"/>
    </xf>
    <xf numFmtId="0" fontId="39" fillId="22" borderId="2" xfId="0" applyFont="1" applyFill="1" applyBorder="1" applyAlignment="1">
      <alignment horizontal="left" vertical="center"/>
    </xf>
    <xf numFmtId="0" fontId="0" fillId="9" borderId="12" xfId="0" applyFill="1" applyBorder="1"/>
    <xf numFmtId="0" fontId="0" fillId="9" borderId="0" xfId="0" applyFill="1"/>
    <xf numFmtId="10" fontId="0" fillId="7" borderId="32" xfId="2" applyNumberFormat="1" applyFont="1" applyFill="1" applyBorder="1" applyAlignment="1" applyProtection="1">
      <alignment horizontal="center"/>
    </xf>
    <xf numFmtId="10" fontId="0" fillId="7" borderId="22" xfId="2" applyNumberFormat="1" applyFont="1" applyFill="1" applyBorder="1" applyAlignment="1" applyProtection="1">
      <alignment horizontal="center"/>
    </xf>
    <xf numFmtId="0" fontId="0" fillId="7" borderId="23" xfId="0" applyFill="1" applyBorder="1"/>
    <xf numFmtId="0" fontId="0" fillId="0" borderId="23" xfId="0" applyBorder="1"/>
    <xf numFmtId="0" fontId="13" fillId="22" borderId="4" xfId="0" applyFont="1" applyFill="1" applyBorder="1" applyAlignment="1">
      <alignment horizontal="left"/>
    </xf>
    <xf numFmtId="0" fontId="13" fillId="22" borderId="18" xfId="0" applyFont="1" applyFill="1" applyBorder="1" applyAlignment="1">
      <alignment horizontal="left"/>
    </xf>
    <xf numFmtId="0" fontId="14" fillId="22" borderId="4" xfId="0" applyFont="1" applyFill="1" applyBorder="1" applyAlignment="1">
      <alignment horizontal="left"/>
    </xf>
    <xf numFmtId="0" fontId="14" fillId="22" borderId="18" xfId="0" applyFont="1" applyFill="1" applyBorder="1" applyAlignment="1">
      <alignment horizontal="left"/>
    </xf>
    <xf numFmtId="0" fontId="6" fillId="2" borderId="21" xfId="0" applyFont="1" applyFill="1" applyBorder="1"/>
    <xf numFmtId="0" fontId="0" fillId="0" borderId="22" xfId="0" applyBorder="1"/>
    <xf numFmtId="10" fontId="12" fillId="7" borderId="32" xfId="2" applyNumberFormat="1" applyFont="1" applyFill="1" applyBorder="1" applyAlignment="1" applyProtection="1">
      <alignment horizontal="center"/>
    </xf>
    <xf numFmtId="10" fontId="12" fillId="7" borderId="22" xfId="2" applyNumberFormat="1" applyFont="1" applyFill="1" applyBorder="1" applyAlignment="1" applyProtection="1">
      <alignment horizontal="center"/>
    </xf>
    <xf numFmtId="0" fontId="6" fillId="2" borderId="23" xfId="0" applyFont="1" applyFill="1" applyBorder="1" applyAlignment="1">
      <alignment horizontal="left"/>
    </xf>
    <xf numFmtId="0" fontId="7" fillId="2" borderId="23" xfId="0" applyFont="1" applyFill="1" applyBorder="1"/>
    <xf numFmtId="0" fontId="0" fillId="2" borderId="23" xfId="0" applyFill="1" applyBorder="1"/>
    <xf numFmtId="10" fontId="0" fillId="0" borderId="12" xfId="2" applyNumberFormat="1" applyFont="1" applyFill="1" applyBorder="1" applyAlignment="1" applyProtection="1">
      <alignment horizontal="left"/>
    </xf>
    <xf numFmtId="10" fontId="0" fillId="0" borderId="18" xfId="2" applyNumberFormat="1" applyFont="1" applyFill="1" applyBorder="1" applyAlignment="1" applyProtection="1">
      <alignment horizontal="left"/>
    </xf>
    <xf numFmtId="10" fontId="0" fillId="0" borderId="19" xfId="2" applyNumberFormat="1" applyFont="1" applyFill="1" applyBorder="1" applyAlignment="1" applyProtection="1">
      <alignment horizontal="left"/>
    </xf>
    <xf numFmtId="10" fontId="0" fillId="0" borderId="20" xfId="2" applyNumberFormat="1" applyFont="1" applyFill="1" applyBorder="1" applyAlignment="1" applyProtection="1">
      <alignment horizontal="left"/>
    </xf>
    <xf numFmtId="0" fontId="20" fillId="2" borderId="21" xfId="0" applyFont="1" applyFill="1" applyBorder="1" applyAlignment="1">
      <alignment horizontal="left"/>
    </xf>
    <xf numFmtId="0" fontId="20" fillId="2" borderId="22" xfId="0" applyFont="1" applyFill="1" applyBorder="1" applyAlignment="1">
      <alignment horizontal="left"/>
    </xf>
    <xf numFmtId="0" fontId="13" fillId="22" borderId="23" xfId="0" applyFont="1" applyFill="1" applyBorder="1" applyAlignment="1" applyProtection="1">
      <alignment horizontal="center"/>
      <protection locked="0"/>
    </xf>
    <xf numFmtId="44" fontId="0" fillId="6" borderId="23" xfId="0" applyNumberFormat="1" applyFill="1" applyBorder="1" applyAlignment="1" applyProtection="1">
      <alignment horizontal="center"/>
      <protection locked="0"/>
    </xf>
    <xf numFmtId="0" fontId="15" fillId="7" borderId="6" xfId="0" applyFont="1" applyFill="1" applyBorder="1"/>
    <xf numFmtId="0" fontId="15" fillId="7" borderId="7" xfId="0" applyFont="1" applyFill="1" applyBorder="1"/>
    <xf numFmtId="44" fontId="13" fillId="0" borderId="23" xfId="1" applyFont="1" applyFill="1" applyBorder="1" applyAlignment="1" applyProtection="1"/>
    <xf numFmtId="0" fontId="13" fillId="0" borderId="23" xfId="0" applyFont="1" applyBorder="1"/>
    <xf numFmtId="0" fontId="0" fillId="3" borderId="36" xfId="0" applyFill="1" applyBorder="1" applyAlignment="1">
      <alignment horizontal="right" vertical="center"/>
    </xf>
    <xf numFmtId="0" fontId="0" fillId="3" borderId="37" xfId="0" applyFill="1" applyBorder="1" applyAlignment="1">
      <alignment horizontal="right" vertical="center"/>
    </xf>
    <xf numFmtId="0" fontId="14" fillId="21" borderId="7" xfId="0" applyFont="1" applyFill="1" applyBorder="1" applyAlignment="1">
      <alignment horizontal="center" wrapText="1"/>
    </xf>
    <xf numFmtId="0" fontId="14" fillId="21" borderId="11" xfId="0" applyFont="1" applyFill="1" applyBorder="1" applyAlignment="1">
      <alignment horizontal="center" wrapText="1"/>
    </xf>
    <xf numFmtId="0" fontId="20" fillId="3" borderId="11" xfId="0" applyFont="1" applyFill="1" applyBorder="1" applyAlignment="1">
      <alignment horizontal="center"/>
    </xf>
    <xf numFmtId="10" fontId="0" fillId="0" borderId="6" xfId="2" applyNumberFormat="1" applyFont="1" applyFill="1" applyBorder="1" applyAlignment="1" applyProtection="1">
      <alignment horizontal="left"/>
    </xf>
    <xf numFmtId="10" fontId="0" fillId="0" borderId="16" xfId="2" applyNumberFormat="1" applyFont="1" applyFill="1" applyBorder="1" applyAlignment="1" applyProtection="1">
      <alignment horizontal="left"/>
    </xf>
    <xf numFmtId="0" fontId="13" fillId="21" borderId="6" xfId="0" applyFont="1" applyFill="1" applyBorder="1" applyAlignment="1" applyProtection="1">
      <alignment horizontal="center" wrapText="1"/>
      <protection hidden="1"/>
    </xf>
    <xf numFmtId="0" fontId="13" fillId="21" borderId="19" xfId="0" applyFont="1" applyFill="1" applyBorder="1" applyAlignment="1" applyProtection="1">
      <alignment horizontal="center" wrapText="1"/>
      <protection hidden="1"/>
    </xf>
    <xf numFmtId="0" fontId="34" fillId="22" borderId="4" xfId="0" applyFont="1" applyFill="1" applyBorder="1" applyAlignment="1">
      <alignment horizontal="left"/>
    </xf>
    <xf numFmtId="0" fontId="34" fillId="22" borderId="18" xfId="0" applyFont="1" applyFill="1" applyBorder="1" applyAlignment="1">
      <alignment horizontal="left"/>
    </xf>
    <xf numFmtId="0" fontId="0" fillId="23" borderId="21" xfId="0" applyFill="1" applyBorder="1" applyAlignment="1">
      <alignment horizontal="left"/>
    </xf>
    <xf numFmtId="0" fontId="0" fillId="23" borderId="22" xfId="0" applyFill="1" applyBorder="1" applyAlignment="1">
      <alignment horizontal="left"/>
    </xf>
    <xf numFmtId="0" fontId="0" fillId="23" borderId="10" xfId="0" applyFill="1" applyBorder="1"/>
    <xf numFmtId="0" fontId="0" fillId="23" borderId="20" xfId="0" applyFill="1" applyBorder="1"/>
    <xf numFmtId="0" fontId="13" fillId="22" borderId="35" xfId="0" applyFont="1" applyFill="1" applyBorder="1" applyAlignment="1">
      <alignment horizontal="left"/>
    </xf>
    <xf numFmtId="0" fontId="13" fillId="22" borderId="16" xfId="0" applyFont="1" applyFill="1" applyBorder="1" applyAlignment="1">
      <alignment horizontal="left"/>
    </xf>
    <xf numFmtId="44" fontId="0" fillId="6" borderId="32" xfId="0" applyNumberFormat="1" applyFill="1" applyBorder="1" applyAlignment="1" applyProtection="1">
      <alignment horizontal="center"/>
      <protection locked="0"/>
    </xf>
    <xf numFmtId="44" fontId="0" fillId="6" borderId="22" xfId="0" applyNumberFormat="1" applyFill="1" applyBorder="1" applyAlignment="1" applyProtection="1">
      <alignment horizontal="center"/>
      <protection locked="0"/>
    </xf>
    <xf numFmtId="0" fontId="13" fillId="22" borderId="32" xfId="0" applyFont="1" applyFill="1" applyBorder="1" applyAlignment="1" applyProtection="1">
      <alignment horizontal="center"/>
      <protection locked="0"/>
    </xf>
    <xf numFmtId="0" fontId="13" fillId="22" borderId="22" xfId="0" applyFont="1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44" fontId="0" fillId="0" borderId="23" xfId="1" applyFont="1" applyFill="1" applyBorder="1" applyAlignment="1" applyProtection="1"/>
    <xf numFmtId="0" fontId="7" fillId="2" borderId="4" xfId="0" applyFont="1" applyFill="1" applyBorder="1"/>
    <xf numFmtId="0" fontId="0" fillId="2" borderId="0" xfId="0" applyFill="1"/>
    <xf numFmtId="0" fontId="6" fillId="2" borderId="19" xfId="0" applyFont="1" applyFill="1" applyBorder="1"/>
    <xf numFmtId="0" fontId="0" fillId="0" borderId="20" xfId="0" applyBorder="1"/>
    <xf numFmtId="0" fontId="0" fillId="7" borderId="4" xfId="0" applyFill="1" applyBorder="1"/>
    <xf numFmtId="0" fontId="0" fillId="0" borderId="0" xfId="0"/>
    <xf numFmtId="0" fontId="0" fillId="3" borderId="4" xfId="0" applyFill="1" applyBorder="1"/>
    <xf numFmtId="0" fontId="0" fillId="3" borderId="0" xfId="0" applyFill="1"/>
    <xf numFmtId="0" fontId="6" fillId="2" borderId="4" xfId="0" applyFont="1" applyFill="1" applyBorder="1" applyAlignment="1">
      <alignment horizontal="left"/>
    </xf>
    <xf numFmtId="0" fontId="32" fillId="17" borderId="12" xfId="0" applyFont="1" applyFill="1" applyBorder="1" applyAlignment="1">
      <alignment horizontal="left"/>
    </xf>
    <xf numFmtId="0" fontId="32" fillId="17" borderId="18" xfId="0" applyFont="1" applyFill="1" applyBorder="1" applyAlignment="1">
      <alignment horizontal="left"/>
    </xf>
    <xf numFmtId="0" fontId="0" fillId="7" borderId="21" xfId="0" applyFill="1" applyBorder="1" applyAlignment="1">
      <alignment horizontal="left"/>
    </xf>
    <xf numFmtId="0" fontId="0" fillId="0" borderId="22" xfId="0" applyBorder="1" applyAlignment="1">
      <alignment horizontal="left"/>
    </xf>
    <xf numFmtId="0" fontId="0" fillId="7" borderId="21" xfId="0" applyFill="1" applyBorder="1"/>
    <xf numFmtId="0" fontId="0" fillId="17" borderId="12" xfId="0" applyFill="1" applyBorder="1" applyAlignment="1">
      <alignment horizontal="left"/>
    </xf>
    <xf numFmtId="0" fontId="0" fillId="17" borderId="18" xfId="0" applyFill="1" applyBorder="1" applyAlignment="1">
      <alignment horizontal="left"/>
    </xf>
    <xf numFmtId="0" fontId="20" fillId="2" borderId="6" xfId="0" applyFont="1" applyFill="1" applyBorder="1" applyAlignment="1">
      <alignment horizontal="left"/>
    </xf>
    <xf numFmtId="0" fontId="20" fillId="2" borderId="16" xfId="0" applyFont="1" applyFill="1" applyBorder="1" applyAlignment="1">
      <alignment horizontal="left"/>
    </xf>
    <xf numFmtId="0" fontId="0" fillId="17" borderId="7" xfId="0" applyFill="1" applyBorder="1" applyAlignment="1">
      <alignment horizontal="center" wrapText="1"/>
    </xf>
    <xf numFmtId="0" fontId="0" fillId="17" borderId="11" xfId="0" applyFill="1" applyBorder="1" applyAlignment="1">
      <alignment horizontal="center" wrapText="1"/>
    </xf>
    <xf numFmtId="0" fontId="0" fillId="3" borderId="36" xfId="0" applyFill="1" applyBorder="1" applyAlignment="1">
      <alignment horizontal="right"/>
    </xf>
    <xf numFmtId="0" fontId="0" fillId="3" borderId="37" xfId="0" applyFill="1" applyBorder="1" applyAlignment="1">
      <alignment horizontal="right"/>
    </xf>
    <xf numFmtId="0" fontId="0" fillId="17" borderId="6" xfId="0" applyFill="1" applyBorder="1" applyAlignment="1" applyProtection="1">
      <alignment horizontal="center" wrapText="1"/>
      <protection hidden="1"/>
    </xf>
    <xf numFmtId="0" fontId="0" fillId="17" borderId="19" xfId="0" applyFill="1" applyBorder="1" applyAlignment="1" applyProtection="1">
      <alignment horizontal="center" wrapText="1"/>
      <protection hidden="1"/>
    </xf>
    <xf numFmtId="0" fontId="0" fillId="17" borderId="7" xfId="0" applyFill="1" applyBorder="1" applyAlignment="1">
      <alignment horizontal="left"/>
    </xf>
    <xf numFmtId="0" fontId="0" fillId="17" borderId="16" xfId="0" applyFill="1" applyBorder="1" applyAlignment="1">
      <alignment horizontal="left"/>
    </xf>
    <xf numFmtId="0" fontId="7" fillId="18" borderId="0" xfId="0" applyFont="1" applyFill="1" applyAlignment="1">
      <alignment horizontal="left"/>
    </xf>
    <xf numFmtId="0" fontId="20" fillId="0" borderId="32" xfId="0" applyFont="1" applyBorder="1" applyAlignment="1">
      <alignment horizontal="left"/>
    </xf>
    <xf numFmtId="0" fontId="20" fillId="0" borderId="27" xfId="0" applyFont="1" applyBorder="1" applyAlignment="1">
      <alignment horizontal="left"/>
    </xf>
    <xf numFmtId="0" fontId="20" fillId="0" borderId="22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27" xfId="0" applyBorder="1" applyAlignment="1">
      <alignment horizontal="left"/>
    </xf>
    <xf numFmtId="0" fontId="20" fillId="0" borderId="23" xfId="0" applyFont="1" applyBorder="1" applyAlignment="1">
      <alignment horizontal="left"/>
    </xf>
    <xf numFmtId="0" fontId="0" fillId="0" borderId="23" xfId="0" applyBorder="1" applyAlignment="1">
      <alignment horizontal="left"/>
    </xf>
    <xf numFmtId="164" fontId="7" fillId="2" borderId="4" xfId="0" applyNumberFormat="1" applyFont="1" applyFill="1" applyBorder="1"/>
    <xf numFmtId="164" fontId="0" fillId="2" borderId="0" xfId="0" applyNumberFormat="1" applyFill="1"/>
    <xf numFmtId="0" fontId="24" fillId="22" borderId="1" xfId="0" applyFont="1" applyFill="1" applyBorder="1" applyAlignment="1" applyProtection="1">
      <alignment horizontal="left"/>
      <protection hidden="1"/>
    </xf>
    <xf numFmtId="0" fontId="24" fillId="22" borderId="2" xfId="0" applyFont="1" applyFill="1" applyBorder="1" applyAlignment="1" applyProtection="1">
      <alignment horizontal="left"/>
      <protection hidden="1"/>
    </xf>
    <xf numFmtId="164" fontId="6" fillId="2" borderId="10" xfId="0" applyNumberFormat="1" applyFont="1" applyFill="1" applyBorder="1"/>
    <xf numFmtId="164" fontId="0" fillId="0" borderId="20" xfId="0" applyNumberFormat="1" applyBorder="1"/>
    <xf numFmtId="164" fontId="0" fillId="7" borderId="4" xfId="0" applyNumberFormat="1" applyFill="1" applyBorder="1"/>
    <xf numFmtId="164" fontId="0" fillId="0" borderId="0" xfId="0" applyNumberFormat="1"/>
    <xf numFmtId="164" fontId="0" fillId="3" borderId="4" xfId="0" applyNumberFormat="1" applyFill="1" applyBorder="1"/>
    <xf numFmtId="164" fontId="0" fillId="3" borderId="0" xfId="0" applyNumberFormat="1" applyFill="1"/>
    <xf numFmtId="164" fontId="13" fillId="22" borderId="4" xfId="0" applyNumberFormat="1" applyFont="1" applyFill="1" applyBorder="1" applyAlignment="1">
      <alignment horizontal="left"/>
    </xf>
    <xf numFmtId="164" fontId="13" fillId="22" borderId="18" xfId="0" applyNumberFormat="1" applyFont="1" applyFill="1" applyBorder="1" applyAlignment="1">
      <alignment horizontal="left"/>
    </xf>
    <xf numFmtId="164" fontId="14" fillId="22" borderId="4" xfId="0" applyNumberFormat="1" applyFont="1" applyFill="1" applyBorder="1" applyAlignment="1">
      <alignment horizontal="left"/>
    </xf>
    <xf numFmtId="164" fontId="14" fillId="22" borderId="18" xfId="0" applyNumberFormat="1" applyFont="1" applyFill="1" applyBorder="1" applyAlignment="1">
      <alignment horizontal="left"/>
    </xf>
    <xf numFmtId="44" fontId="0" fillId="0" borderId="23" xfId="0" applyNumberFormat="1" applyBorder="1"/>
    <xf numFmtId="164" fontId="0" fillId="7" borderId="21" xfId="0" applyNumberFormat="1" applyFill="1" applyBorder="1" applyAlignment="1">
      <alignment horizontal="left"/>
    </xf>
    <xf numFmtId="164" fontId="0" fillId="0" borderId="22" xfId="0" applyNumberFormat="1" applyBorder="1" applyAlignment="1">
      <alignment horizontal="left"/>
    </xf>
    <xf numFmtId="164" fontId="0" fillId="7" borderId="21" xfId="0" applyNumberFormat="1" applyFill="1" applyBorder="1"/>
    <xf numFmtId="164" fontId="0" fillId="0" borderId="22" xfId="0" applyNumberFormat="1" applyBorder="1"/>
    <xf numFmtId="164" fontId="6" fillId="2" borderId="21" xfId="0" applyNumberFormat="1" applyFont="1" applyFill="1" applyBorder="1"/>
    <xf numFmtId="164" fontId="13" fillId="22" borderId="0" xfId="0" applyNumberFormat="1" applyFont="1" applyFill="1" applyAlignment="1">
      <alignment horizontal="left"/>
    </xf>
    <xf numFmtId="164" fontId="34" fillId="22" borderId="4" xfId="0" applyNumberFormat="1" applyFont="1" applyFill="1" applyBorder="1" applyAlignment="1">
      <alignment horizontal="left"/>
    </xf>
    <xf numFmtId="164" fontId="34" fillId="22" borderId="18" xfId="0" applyNumberFormat="1" applyFont="1" applyFill="1" applyBorder="1" applyAlignment="1">
      <alignment horizontal="left"/>
    </xf>
    <xf numFmtId="0" fontId="0" fillId="17" borderId="32" xfId="0" applyFill="1" applyBorder="1" applyAlignment="1">
      <alignment horizontal="left"/>
    </xf>
    <xf numFmtId="0" fontId="0" fillId="17" borderId="22" xfId="0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17" borderId="6" xfId="0" applyFill="1" applyBorder="1" applyAlignment="1">
      <alignment horizontal="left"/>
    </xf>
  </cellXfs>
  <cellStyles count="5">
    <cellStyle name="Comma" xfId="3" builtinId="3"/>
    <cellStyle name="Currency" xfId="1" builtinId="4"/>
    <cellStyle name="Hyperlink" xfId="4" builtinId="8"/>
    <cellStyle name="Normal" xfId="0" builtinId="0"/>
    <cellStyle name="Percent" xfId="2" builtinId="5"/>
  </cellStyles>
  <dxfs count="7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numFmt numFmtId="167" formatCode="0;\-0;;@"/>
    </dxf>
    <dxf>
      <numFmt numFmtId="167" formatCode="0;\-0;;@"/>
    </dxf>
    <dxf>
      <numFmt numFmtId="167" formatCode="0;\-0;;@"/>
    </dxf>
  </dxfs>
  <tableStyles count="0" defaultTableStyle="TableStyleMedium2" defaultPivotStyle="PivotStyleLight16"/>
  <colors>
    <mruColors>
      <color rgb="FFBE8CDC"/>
      <color rgb="FFDAB6F0"/>
      <color rgb="FF66FF66"/>
      <color rgb="FFD2AFE7"/>
      <color rgb="FFB67ED8"/>
      <color rgb="FF7FCC60"/>
      <color rgb="FFFE7E7E"/>
      <color rgb="FF33CC33"/>
      <color rgb="FFD48F88"/>
      <color rgb="FFECCD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als.ncsu.edu/intranet/wp-content/uploads/sites/15/2022/04/CALS-Pre-Award-Policy-20-5.pdf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cals.ncsu.edu/intranet/wp-content/uploads/sites/15/2022/04/CALS-Pre-Award-Policy-20-5.pdf" TargetMode="External"/><Relationship Id="rId3" Type="http://schemas.openxmlformats.org/officeDocument/2006/relationships/hyperlink" Target="https://research.ncsu.edu/administration/budgeting-guidance/fringe-benefits/" TargetMode="External"/><Relationship Id="rId7" Type="http://schemas.openxmlformats.org/officeDocument/2006/relationships/hyperlink" Target="https://research.ncsu.edu/administration/budgeting-guidance/subawards-and-consultants/subrecipient-contractor/" TargetMode="External"/><Relationship Id="rId2" Type="http://schemas.openxmlformats.org/officeDocument/2006/relationships/hyperlink" Target="https://research.ncsu.edu/administration/budgeting-guidance/tuition/" TargetMode="External"/><Relationship Id="rId1" Type="http://schemas.openxmlformats.org/officeDocument/2006/relationships/hyperlink" Target="https://research.ncsu.edu/administration/budgeting-guidance/participant-support-costs/" TargetMode="External"/><Relationship Id="rId6" Type="http://schemas.openxmlformats.org/officeDocument/2006/relationships/hyperlink" Target="https://research.ncsu.edu/administration/budgeting-guidance/indirect-costs/" TargetMode="External"/><Relationship Id="rId5" Type="http://schemas.openxmlformats.org/officeDocument/2006/relationships/hyperlink" Target="https://research.ncsu.edu/administration/budgeting-guidance/equipment/" TargetMode="External"/><Relationship Id="rId4" Type="http://schemas.openxmlformats.org/officeDocument/2006/relationships/hyperlink" Target="https://research.ncsu.edu/administration/budgeting-guidance/equipment/" TargetMode="External"/><Relationship Id="rId9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92D050"/>
    <outlinePr summaryBelow="0"/>
    <pageSetUpPr fitToPage="1"/>
  </sheetPr>
  <dimension ref="A1:DG243"/>
  <sheetViews>
    <sheetView tabSelected="1" zoomScale="65" zoomScaleNormal="65" workbookViewId="0">
      <pane xSplit="4" topLeftCell="E1" activePane="topRight" state="frozen"/>
      <selection pane="topRight" activeCell="CA209" sqref="CA209"/>
    </sheetView>
  </sheetViews>
  <sheetFormatPr defaultRowHeight="15" x14ac:dyDescent="0.25"/>
  <cols>
    <col min="1" max="1" width="3.140625" customWidth="1"/>
    <col min="2" max="2" width="17.85546875" customWidth="1"/>
    <col min="3" max="3" width="34.85546875" customWidth="1"/>
    <col min="4" max="4" width="9.28515625" customWidth="1"/>
    <col min="5" max="5" width="17.85546875" customWidth="1"/>
    <col min="6" max="6" width="15.7109375" customWidth="1"/>
    <col min="7" max="7" width="10.28515625" style="1" bestFit="1" customWidth="1"/>
    <col min="8" max="8" width="2.7109375" style="1" customWidth="1"/>
    <col min="9" max="9" width="21.42578125" bestFit="1" customWidth="1"/>
    <col min="10" max="10" width="2.7109375" customWidth="1"/>
    <col min="11" max="11" width="8.85546875" style="318"/>
    <col min="12" max="12" width="13.5703125" style="119" hidden="1" customWidth="1"/>
    <col min="13" max="13" width="16" style="119" bestFit="1" customWidth="1"/>
    <col min="14" max="14" width="10" style="316" bestFit="1" customWidth="1"/>
    <col min="15" max="15" width="2.7109375" style="1" customWidth="1"/>
    <col min="16" max="16" width="21.42578125" bestFit="1" customWidth="1"/>
    <col min="17" max="17" width="2.7109375" customWidth="1"/>
    <col min="18" max="18" width="9" customWidth="1"/>
    <col min="19" max="19" width="12.28515625" hidden="1" customWidth="1"/>
    <col min="20" max="20" width="16" bestFit="1" customWidth="1"/>
    <col min="21" max="21" width="10" style="1" bestFit="1" customWidth="1"/>
    <col min="22" max="22" width="2.7109375" style="1" customWidth="1"/>
    <col min="23" max="23" width="21.42578125" bestFit="1" customWidth="1"/>
    <col min="24" max="24" width="2.7109375" customWidth="1"/>
    <col min="25" max="25" width="9" customWidth="1"/>
    <col min="26" max="26" width="12.28515625" hidden="1" customWidth="1"/>
    <col min="27" max="27" width="16" bestFit="1" customWidth="1"/>
    <col min="28" max="28" width="10.28515625" style="1" bestFit="1" customWidth="1"/>
    <col min="29" max="29" width="2.7109375" style="1" customWidth="1"/>
    <col min="30" max="30" width="21.42578125" bestFit="1" customWidth="1"/>
    <col min="31" max="31" width="2.7109375" customWidth="1"/>
    <col min="32" max="32" width="9" customWidth="1"/>
    <col min="33" max="33" width="12.28515625" hidden="1" customWidth="1"/>
    <col min="34" max="34" width="15.28515625" customWidth="1"/>
    <col min="35" max="35" width="10" style="1" customWidth="1"/>
    <col min="36" max="36" width="2.7109375" style="1" customWidth="1"/>
    <col min="37" max="37" width="20.7109375" customWidth="1"/>
    <col min="38" max="38" width="2.7109375" style="459" customWidth="1"/>
    <col min="39" max="39" width="9" style="459" hidden="1" customWidth="1"/>
    <col min="40" max="40" width="20.7109375" style="459" hidden="1" customWidth="1"/>
    <col min="41" max="41" width="15.28515625" style="459" hidden="1" customWidth="1"/>
    <col min="42" max="42" width="10" style="459" hidden="1" customWidth="1"/>
    <col min="43" max="43" width="2.7109375" style="459" hidden="1" customWidth="1"/>
    <col min="44" max="44" width="20.7109375" style="459" hidden="1" customWidth="1"/>
    <col min="45" max="45" width="2.7109375" style="459" hidden="1" customWidth="1"/>
    <col min="46" max="46" width="9" style="459" hidden="1" customWidth="1"/>
    <col min="47" max="47" width="20.7109375" style="459" hidden="1" customWidth="1"/>
    <col min="48" max="48" width="15.28515625" style="459" hidden="1" customWidth="1"/>
    <col min="49" max="49" width="10" style="459" hidden="1" customWidth="1"/>
    <col min="50" max="50" width="2.7109375" style="459" hidden="1" customWidth="1"/>
    <col min="51" max="51" width="20.7109375" style="459" hidden="1" customWidth="1"/>
    <col min="52" max="52" width="2.7109375" style="459" hidden="1" customWidth="1"/>
    <col min="53" max="53" width="9" style="459" hidden="1" customWidth="1"/>
    <col min="54" max="54" width="20.7109375" style="459" hidden="1" customWidth="1"/>
    <col min="55" max="55" width="15.28515625" style="459" hidden="1" customWidth="1"/>
    <col min="56" max="56" width="10" style="459" hidden="1" customWidth="1"/>
    <col min="57" max="57" width="2.7109375" style="459" hidden="1" customWidth="1"/>
    <col min="58" max="58" width="20.7109375" style="459" hidden="1" customWidth="1"/>
    <col min="59" max="59" width="2.7109375" style="459" hidden="1" customWidth="1"/>
    <col min="60" max="60" width="9" style="459" hidden="1" customWidth="1"/>
    <col min="61" max="61" width="20.7109375" style="459" hidden="1" customWidth="1"/>
    <col min="62" max="62" width="15.28515625" style="459" hidden="1" customWidth="1"/>
    <col min="63" max="63" width="10" style="459" hidden="1" customWidth="1"/>
    <col min="64" max="64" width="2.7109375" style="459" hidden="1" customWidth="1"/>
    <col min="65" max="65" width="20.7109375" style="459" hidden="1" customWidth="1"/>
    <col min="66" max="66" width="2.7109375" style="459" hidden="1" customWidth="1"/>
    <col min="67" max="67" width="9" style="459" hidden="1" customWidth="1"/>
    <col min="68" max="68" width="20.7109375" style="459" hidden="1" customWidth="1"/>
    <col min="69" max="69" width="15.28515625" style="459" hidden="1" customWidth="1"/>
    <col min="70" max="70" width="10" style="459" hidden="1" customWidth="1"/>
    <col min="71" max="71" width="2.7109375" style="459" hidden="1" customWidth="1"/>
    <col min="72" max="72" width="20.7109375" style="459" hidden="1" customWidth="1"/>
    <col min="73" max="73" width="2.7109375" hidden="1" customWidth="1"/>
    <col min="74" max="74" width="22.7109375" customWidth="1"/>
    <col min="75" max="75" width="2.42578125" customWidth="1"/>
    <col min="76" max="76" width="19.42578125" customWidth="1"/>
    <col min="77" max="77" width="16.140625" customWidth="1"/>
    <col min="78" max="78" width="16.85546875" customWidth="1"/>
    <col min="79" max="79" width="18.85546875" customWidth="1"/>
  </cols>
  <sheetData>
    <row r="1" spans="2:74" ht="15.75" thickBot="1" x14ac:dyDescent="0.3">
      <c r="B1" t="s">
        <v>374</v>
      </c>
    </row>
    <row r="2" spans="2:74" ht="34.5" thickBot="1" x14ac:dyDescent="0.55000000000000004">
      <c r="B2" s="487" t="s">
        <v>298</v>
      </c>
      <c r="C2" s="488"/>
      <c r="D2" s="488"/>
      <c r="E2" s="581" t="s">
        <v>369</v>
      </c>
      <c r="F2" s="581"/>
      <c r="G2" s="582" t="s">
        <v>372</v>
      </c>
      <c r="H2" s="582"/>
      <c r="I2" s="583"/>
      <c r="J2" s="584" t="s">
        <v>371</v>
      </c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584"/>
      <c r="AF2" s="584"/>
      <c r="AG2" s="584"/>
      <c r="AH2" s="584"/>
      <c r="AI2" s="584"/>
      <c r="AJ2" s="584"/>
      <c r="AK2" s="584"/>
      <c r="AL2" s="584"/>
      <c r="AM2" s="584"/>
      <c r="AN2" s="584"/>
      <c r="AO2" s="584"/>
      <c r="AP2" s="489"/>
      <c r="AQ2" s="489"/>
      <c r="AR2" s="489"/>
      <c r="AS2" s="489"/>
      <c r="AT2" s="489"/>
      <c r="AU2" s="489"/>
      <c r="AV2" s="489"/>
      <c r="AW2" s="489"/>
      <c r="AX2" s="489"/>
      <c r="AY2" s="489"/>
      <c r="AZ2" s="489"/>
      <c r="BA2" s="489"/>
      <c r="BB2" s="489"/>
      <c r="BC2" s="489"/>
      <c r="BD2" s="489"/>
      <c r="BE2" s="489"/>
      <c r="BF2" s="489"/>
      <c r="BG2" s="489"/>
      <c r="BH2" s="489"/>
      <c r="BI2" s="489"/>
      <c r="BJ2" s="489"/>
      <c r="BK2" s="489"/>
      <c r="BL2" s="489"/>
      <c r="BM2" s="489"/>
      <c r="BN2" s="489"/>
      <c r="BO2" s="489"/>
      <c r="BP2" s="489"/>
      <c r="BQ2" s="489"/>
      <c r="BR2" s="489"/>
      <c r="BS2" s="489"/>
      <c r="BT2" s="490"/>
      <c r="BU2" s="490"/>
      <c r="BV2" s="491"/>
    </row>
    <row r="3" spans="2:74" ht="18" customHeight="1" x14ac:dyDescent="0.5">
      <c r="B3" s="204"/>
      <c r="C3" s="445"/>
      <c r="D3" s="4"/>
      <c r="E3" s="4"/>
      <c r="F3" s="5"/>
      <c r="G3" s="6"/>
      <c r="H3" s="6"/>
      <c r="I3" s="5"/>
      <c r="J3" s="5"/>
      <c r="K3" s="319"/>
      <c r="L3" s="314"/>
      <c r="M3" s="314"/>
      <c r="N3" s="320"/>
      <c r="O3" s="6"/>
      <c r="P3" s="5"/>
      <c r="Q3" s="5"/>
      <c r="R3" s="5"/>
      <c r="S3" s="5"/>
      <c r="T3" s="5"/>
      <c r="U3" s="6"/>
      <c r="V3" s="6"/>
      <c r="W3" s="5"/>
      <c r="X3" s="5"/>
      <c r="Y3" s="5"/>
      <c r="Z3" s="5"/>
      <c r="AA3" s="5"/>
      <c r="AB3" s="6"/>
      <c r="AC3" s="6"/>
      <c r="AD3" s="5"/>
      <c r="AE3" s="5"/>
      <c r="AF3" s="5"/>
      <c r="AG3" s="5"/>
      <c r="AH3" s="5"/>
      <c r="AI3" s="6"/>
      <c r="AJ3" s="6"/>
      <c r="AK3" s="614" t="str">
        <f>B1</f>
        <v>Version 10.23.2023</v>
      </c>
      <c r="AL3" s="614"/>
      <c r="AM3" s="614"/>
      <c r="AN3" s="614"/>
      <c r="AO3" s="614"/>
      <c r="AP3" s="614"/>
      <c r="AQ3" s="614"/>
      <c r="AR3" s="614"/>
      <c r="AS3" s="614"/>
      <c r="AT3" s="614"/>
      <c r="AU3" s="614"/>
      <c r="AV3" s="614"/>
      <c r="AW3" s="614"/>
      <c r="AX3" s="614"/>
      <c r="AY3" s="614"/>
      <c r="AZ3" s="614"/>
      <c r="BA3" s="614"/>
      <c r="BB3" s="614"/>
      <c r="BC3" s="614"/>
      <c r="BD3" s="614"/>
      <c r="BE3" s="614"/>
      <c r="BF3" s="614"/>
      <c r="BG3" s="614"/>
      <c r="BH3" s="614"/>
      <c r="BI3" s="614"/>
      <c r="BJ3" s="614"/>
      <c r="BK3" s="614"/>
      <c r="BL3" s="614"/>
      <c r="BM3" s="614"/>
      <c r="BN3" s="614"/>
      <c r="BO3" s="614"/>
      <c r="BP3" s="614"/>
      <c r="BQ3" s="614"/>
      <c r="BR3" s="614"/>
      <c r="BS3" s="614"/>
      <c r="BT3" s="614"/>
      <c r="BU3" s="614"/>
      <c r="BV3" s="615"/>
    </row>
    <row r="4" spans="2:74" x14ac:dyDescent="0.25">
      <c r="B4" s="9"/>
      <c r="C4" s="621" t="s">
        <v>303</v>
      </c>
      <c r="D4" s="481"/>
      <c r="E4" s="616" t="s">
        <v>299</v>
      </c>
      <c r="F4" s="481" t="s">
        <v>0</v>
      </c>
      <c r="G4" s="482"/>
      <c r="H4" s="482"/>
      <c r="I4" s="10"/>
      <c r="J4" s="485"/>
      <c r="K4" s="481" t="s">
        <v>1</v>
      </c>
      <c r="L4" s="481" t="s">
        <v>2</v>
      </c>
      <c r="M4" s="481" t="s">
        <v>3</v>
      </c>
      <c r="N4" s="482"/>
      <c r="O4" s="478"/>
      <c r="P4" s="10"/>
      <c r="Q4" s="486"/>
      <c r="R4" s="481" t="s">
        <v>1</v>
      </c>
      <c r="S4" s="481" t="s">
        <v>2</v>
      </c>
      <c r="T4" s="481" t="s">
        <v>3</v>
      </c>
      <c r="U4" s="482"/>
      <c r="V4" s="478"/>
      <c r="W4" s="10"/>
      <c r="X4" s="492"/>
      <c r="Y4" s="493" t="s">
        <v>1</v>
      </c>
      <c r="Z4" s="493" t="s">
        <v>2</v>
      </c>
      <c r="AA4" s="493" t="s">
        <v>3</v>
      </c>
      <c r="AB4" s="494"/>
      <c r="AC4" s="495"/>
      <c r="AD4" s="10"/>
      <c r="AE4" s="509"/>
      <c r="AF4" s="493" t="s">
        <v>1</v>
      </c>
      <c r="AG4" s="493" t="s">
        <v>2</v>
      </c>
      <c r="AH4" s="493" t="s">
        <v>3</v>
      </c>
      <c r="AI4" s="494"/>
      <c r="AJ4" s="510"/>
      <c r="AK4" s="10"/>
      <c r="AL4" s="492"/>
      <c r="AM4" s="493" t="s">
        <v>1</v>
      </c>
      <c r="AN4" s="493" t="s">
        <v>2</v>
      </c>
      <c r="AO4" s="493" t="s">
        <v>3</v>
      </c>
      <c r="AP4" s="494"/>
      <c r="AQ4" s="495"/>
      <c r="AR4" s="10"/>
      <c r="AS4" s="492"/>
      <c r="AT4" s="493" t="s">
        <v>1</v>
      </c>
      <c r="AU4" s="493" t="s">
        <v>2</v>
      </c>
      <c r="AV4" s="493" t="s">
        <v>3</v>
      </c>
      <c r="AW4" s="494"/>
      <c r="AX4" s="495"/>
      <c r="AY4" s="10"/>
      <c r="AZ4" s="492"/>
      <c r="BA4" s="493" t="s">
        <v>1</v>
      </c>
      <c r="BB4" s="493" t="s">
        <v>2</v>
      </c>
      <c r="BC4" s="493" t="s">
        <v>3</v>
      </c>
      <c r="BD4" s="494"/>
      <c r="BE4" s="495"/>
      <c r="BF4" s="10"/>
      <c r="BG4" s="492"/>
      <c r="BH4" s="493" t="s">
        <v>1</v>
      </c>
      <c r="BI4" s="493" t="s">
        <v>2</v>
      </c>
      <c r="BJ4" s="493" t="s">
        <v>3</v>
      </c>
      <c r="BK4" s="494"/>
      <c r="BL4" s="495"/>
      <c r="BM4" s="10"/>
      <c r="BN4" s="492"/>
      <c r="BO4" s="493" t="s">
        <v>1</v>
      </c>
      <c r="BP4" s="493" t="s">
        <v>2</v>
      </c>
      <c r="BQ4" s="493" t="s">
        <v>3</v>
      </c>
      <c r="BR4" s="494"/>
      <c r="BS4" s="495"/>
      <c r="BT4" s="10"/>
      <c r="BU4" s="509"/>
      <c r="BV4" s="11" t="s">
        <v>4</v>
      </c>
    </row>
    <row r="5" spans="2:74" x14ac:dyDescent="0.25">
      <c r="B5" s="12"/>
      <c r="C5" s="622"/>
      <c r="D5" s="483"/>
      <c r="E5" s="617"/>
      <c r="F5" s="483" t="s">
        <v>6</v>
      </c>
      <c r="G5" s="484" t="s">
        <v>7</v>
      </c>
      <c r="H5" s="484"/>
      <c r="I5" s="13" t="s">
        <v>8</v>
      </c>
      <c r="J5" s="479"/>
      <c r="K5" s="483" t="s">
        <v>9</v>
      </c>
      <c r="L5" s="483" t="s">
        <v>10</v>
      </c>
      <c r="M5" s="483" t="s">
        <v>10</v>
      </c>
      <c r="N5" s="484" t="s">
        <v>7</v>
      </c>
      <c r="O5" s="480"/>
      <c r="P5" s="13" t="s">
        <v>11</v>
      </c>
      <c r="Q5" s="483"/>
      <c r="R5" s="483" t="s">
        <v>9</v>
      </c>
      <c r="S5" s="483" t="s">
        <v>10</v>
      </c>
      <c r="T5" s="483" t="s">
        <v>10</v>
      </c>
      <c r="U5" s="484" t="s">
        <v>7</v>
      </c>
      <c r="V5" s="480"/>
      <c r="W5" s="13" t="s">
        <v>12</v>
      </c>
      <c r="X5" s="496"/>
      <c r="Y5" s="497" t="s">
        <v>9</v>
      </c>
      <c r="Z5" s="497" t="s">
        <v>10</v>
      </c>
      <c r="AA5" s="497" t="s">
        <v>10</v>
      </c>
      <c r="AB5" s="498" t="s">
        <v>7</v>
      </c>
      <c r="AC5" s="499"/>
      <c r="AD5" s="13" t="s">
        <v>13</v>
      </c>
      <c r="AE5" s="511"/>
      <c r="AF5" s="497" t="s">
        <v>9</v>
      </c>
      <c r="AG5" s="497" t="s">
        <v>10</v>
      </c>
      <c r="AH5" s="497" t="s">
        <v>10</v>
      </c>
      <c r="AI5" s="498" t="s">
        <v>7</v>
      </c>
      <c r="AJ5" s="512"/>
      <c r="AK5" s="13" t="s">
        <v>14</v>
      </c>
      <c r="AL5" s="496"/>
      <c r="AM5" s="497" t="s">
        <v>9</v>
      </c>
      <c r="AN5" s="497" t="s">
        <v>10</v>
      </c>
      <c r="AO5" s="497" t="s">
        <v>10</v>
      </c>
      <c r="AP5" s="498" t="s">
        <v>7</v>
      </c>
      <c r="AQ5" s="499"/>
      <c r="AR5" s="13" t="s">
        <v>368</v>
      </c>
      <c r="AS5" s="496"/>
      <c r="AT5" s="497" t="s">
        <v>9</v>
      </c>
      <c r="AU5" s="497" t="s">
        <v>10</v>
      </c>
      <c r="AV5" s="497" t="s">
        <v>10</v>
      </c>
      <c r="AW5" s="498" t="s">
        <v>7</v>
      </c>
      <c r="AX5" s="499"/>
      <c r="AY5" s="13" t="s">
        <v>367</v>
      </c>
      <c r="AZ5" s="496"/>
      <c r="BA5" s="497" t="s">
        <v>9</v>
      </c>
      <c r="BB5" s="497" t="s">
        <v>10</v>
      </c>
      <c r="BC5" s="497" t="s">
        <v>10</v>
      </c>
      <c r="BD5" s="498" t="s">
        <v>7</v>
      </c>
      <c r="BE5" s="499"/>
      <c r="BF5" s="13" t="s">
        <v>366</v>
      </c>
      <c r="BG5" s="496"/>
      <c r="BH5" s="497" t="s">
        <v>9</v>
      </c>
      <c r="BI5" s="497" t="s">
        <v>10</v>
      </c>
      <c r="BJ5" s="497" t="s">
        <v>10</v>
      </c>
      <c r="BK5" s="498" t="s">
        <v>7</v>
      </c>
      <c r="BL5" s="499"/>
      <c r="BM5" s="13" t="s">
        <v>365</v>
      </c>
      <c r="BN5" s="496"/>
      <c r="BO5" s="497" t="s">
        <v>9</v>
      </c>
      <c r="BP5" s="497" t="s">
        <v>10</v>
      </c>
      <c r="BQ5" s="497" t="s">
        <v>10</v>
      </c>
      <c r="BR5" s="498" t="s">
        <v>7</v>
      </c>
      <c r="BS5" s="499"/>
      <c r="BT5" s="13" t="s">
        <v>364</v>
      </c>
      <c r="BU5" s="511"/>
      <c r="BV5" s="14" t="s">
        <v>15</v>
      </c>
    </row>
    <row r="6" spans="2:74" x14ac:dyDescent="0.25">
      <c r="B6" s="500" t="s">
        <v>16</v>
      </c>
      <c r="C6" s="15"/>
      <c r="D6" s="30"/>
      <c r="E6" s="17" t="s">
        <v>85</v>
      </c>
      <c r="F6" s="31">
        <v>0</v>
      </c>
      <c r="G6" s="32">
        <v>0</v>
      </c>
      <c r="H6" s="20">
        <f>F6*G6</f>
        <v>0</v>
      </c>
      <c r="I6" s="21">
        <f>ROUND(H6,0)</f>
        <v>0</v>
      </c>
      <c r="J6" s="22"/>
      <c r="K6" s="33">
        <v>0.03</v>
      </c>
      <c r="L6" s="34">
        <f>+F6*K6</f>
        <v>0</v>
      </c>
      <c r="M6" s="25">
        <f>+F6+L6</f>
        <v>0</v>
      </c>
      <c r="N6" s="32">
        <v>0</v>
      </c>
      <c r="O6" s="20">
        <f>M6*N6</f>
        <v>0</v>
      </c>
      <c r="P6" s="21">
        <f>ROUND(O6,0)</f>
        <v>0</v>
      </c>
      <c r="Q6" s="22"/>
      <c r="R6" s="33">
        <v>0.03</v>
      </c>
      <c r="S6" s="34">
        <f>+M6*R6</f>
        <v>0</v>
      </c>
      <c r="T6" s="25">
        <f>+M6+S6</f>
        <v>0</v>
      </c>
      <c r="U6" s="32">
        <v>0</v>
      </c>
      <c r="V6" s="20">
        <f>T6*U6</f>
        <v>0</v>
      </c>
      <c r="W6" s="21">
        <f>ROUND(V6,0)</f>
        <v>0</v>
      </c>
      <c r="X6" s="5"/>
      <c r="Y6" s="33">
        <v>0.03</v>
      </c>
      <c r="Z6" s="34">
        <f>T6*Y6</f>
        <v>0</v>
      </c>
      <c r="AA6" s="25">
        <f>+T6+Z6</f>
        <v>0</v>
      </c>
      <c r="AB6" s="32">
        <v>0</v>
      </c>
      <c r="AC6" s="20">
        <f>AA6*AB6</f>
        <v>0</v>
      </c>
      <c r="AD6" s="21">
        <f>ROUND(AC6,0)</f>
        <v>0</v>
      </c>
      <c r="AE6" s="22"/>
      <c r="AF6" s="33">
        <v>0.03</v>
      </c>
      <c r="AG6" s="34">
        <f>AA6*AF6</f>
        <v>0</v>
      </c>
      <c r="AH6" s="25">
        <f>+AA6+AG6</f>
        <v>0</v>
      </c>
      <c r="AI6" s="32">
        <v>0</v>
      </c>
      <c r="AJ6" s="20">
        <f>AH6*AI6</f>
        <v>0</v>
      </c>
      <c r="AK6" s="21">
        <f>ROUND(AJ6,0)</f>
        <v>0</v>
      </c>
      <c r="AL6" s="460"/>
      <c r="AM6" s="33">
        <v>0.03</v>
      </c>
      <c r="AN6" s="34">
        <f>AH6*AM6</f>
        <v>0</v>
      </c>
      <c r="AO6" s="25">
        <f>+AH6+AN6</f>
        <v>0</v>
      </c>
      <c r="AP6" s="32">
        <v>0</v>
      </c>
      <c r="AQ6" s="20">
        <f>AO6*AP6</f>
        <v>0</v>
      </c>
      <c r="AR6" s="21">
        <f>ROUND(AQ6,0)</f>
        <v>0</v>
      </c>
      <c r="AS6" s="460"/>
      <c r="AT6" s="33">
        <v>0.03</v>
      </c>
      <c r="AU6" s="34">
        <f>AO6*AT6</f>
        <v>0</v>
      </c>
      <c r="AV6" s="25">
        <f>+AO6+AU6</f>
        <v>0</v>
      </c>
      <c r="AW6" s="32">
        <v>0</v>
      </c>
      <c r="AX6" s="20">
        <f>AV6*AW6</f>
        <v>0</v>
      </c>
      <c r="AY6" s="21">
        <f>ROUND(AX6,0)</f>
        <v>0</v>
      </c>
      <c r="AZ6" s="460"/>
      <c r="BA6" s="33">
        <v>0.03</v>
      </c>
      <c r="BB6" s="34">
        <f>AV6*BA6</f>
        <v>0</v>
      </c>
      <c r="BC6" s="25">
        <f>+AV6+BB6</f>
        <v>0</v>
      </c>
      <c r="BD6" s="32">
        <v>0</v>
      </c>
      <c r="BE6" s="20">
        <f>BC6*BD6</f>
        <v>0</v>
      </c>
      <c r="BF6" s="21">
        <f>ROUND(BE6,0)</f>
        <v>0</v>
      </c>
      <c r="BG6" s="460"/>
      <c r="BH6" s="33">
        <v>0.03</v>
      </c>
      <c r="BI6" s="34">
        <f>BC6*BH6</f>
        <v>0</v>
      </c>
      <c r="BJ6" s="25">
        <f>+BC6+BI6</f>
        <v>0</v>
      </c>
      <c r="BK6" s="32">
        <v>0</v>
      </c>
      <c r="BL6" s="20">
        <f>BJ6*BK6</f>
        <v>0</v>
      </c>
      <c r="BM6" s="21">
        <f>ROUND(BL6,0)</f>
        <v>0</v>
      </c>
      <c r="BN6" s="460"/>
      <c r="BO6" s="33">
        <v>0.03</v>
      </c>
      <c r="BP6" s="34">
        <f>BJ6*BO6</f>
        <v>0</v>
      </c>
      <c r="BQ6" s="25">
        <f>+BJ6+BP6</f>
        <v>0</v>
      </c>
      <c r="BR6" s="32">
        <v>0</v>
      </c>
      <c r="BS6" s="20">
        <f>BQ6*BR6</f>
        <v>0</v>
      </c>
      <c r="BT6" s="21">
        <f>ROUND(BS6,0)</f>
        <v>0</v>
      </c>
      <c r="BU6" s="22"/>
      <c r="BV6" s="28">
        <f>I6+P6+W6+AD6+AK6+AR6+AY6+BF6+BM6+BT6</f>
        <v>0</v>
      </c>
    </row>
    <row r="7" spans="2:74" x14ac:dyDescent="0.25">
      <c r="B7" s="500" t="s">
        <v>17</v>
      </c>
      <c r="C7" s="29"/>
      <c r="D7" s="30"/>
      <c r="E7" s="17" t="s">
        <v>85</v>
      </c>
      <c r="F7" s="31">
        <v>0</v>
      </c>
      <c r="G7" s="32">
        <v>0</v>
      </c>
      <c r="H7" s="20">
        <f>F7*G7</f>
        <v>0</v>
      </c>
      <c r="I7" s="21">
        <f>ROUND(H7,0)</f>
        <v>0</v>
      </c>
      <c r="J7" s="22"/>
      <c r="K7" s="33">
        <v>0.03</v>
      </c>
      <c r="L7" s="34">
        <f>+F7*K7</f>
        <v>0</v>
      </c>
      <c r="M7" s="25">
        <f>+F7+L7</f>
        <v>0</v>
      </c>
      <c r="N7" s="32">
        <v>0</v>
      </c>
      <c r="O7" s="20">
        <f>M7*N7</f>
        <v>0</v>
      </c>
      <c r="P7" s="21">
        <f>ROUND(O7,0)</f>
        <v>0</v>
      </c>
      <c r="Q7" s="22"/>
      <c r="R7" s="33">
        <v>0.03</v>
      </c>
      <c r="S7" s="34">
        <f>+M7*R7</f>
        <v>0</v>
      </c>
      <c r="T7" s="25">
        <f>+M7+S7</f>
        <v>0</v>
      </c>
      <c r="U7" s="32">
        <v>0</v>
      </c>
      <c r="V7" s="20">
        <f>T7*U7</f>
        <v>0</v>
      </c>
      <c r="W7" s="21">
        <f>ROUND(V7,0)</f>
        <v>0</v>
      </c>
      <c r="X7" s="5"/>
      <c r="Y7" s="33">
        <v>0.03</v>
      </c>
      <c r="Z7" s="34">
        <f>T7*Y7</f>
        <v>0</v>
      </c>
      <c r="AA7" s="25">
        <f>+T7+Z7</f>
        <v>0</v>
      </c>
      <c r="AB7" s="32">
        <v>0</v>
      </c>
      <c r="AC7" s="20">
        <f>AA7*AB7</f>
        <v>0</v>
      </c>
      <c r="AD7" s="21">
        <f>ROUND(AC7,0)</f>
        <v>0</v>
      </c>
      <c r="AE7" s="22"/>
      <c r="AF7" s="33">
        <v>0.03</v>
      </c>
      <c r="AG7" s="34">
        <f>AA7*AF7</f>
        <v>0</v>
      </c>
      <c r="AH7" s="25">
        <f>+AA7+AG7</f>
        <v>0</v>
      </c>
      <c r="AI7" s="32">
        <v>0</v>
      </c>
      <c r="AJ7" s="20">
        <f>AH7*AI7</f>
        <v>0</v>
      </c>
      <c r="AK7" s="21">
        <f>ROUND(AJ7,0)</f>
        <v>0</v>
      </c>
      <c r="AL7" s="460"/>
      <c r="AM7" s="33">
        <v>0.03</v>
      </c>
      <c r="AN7" s="34">
        <f>AH7*AM7</f>
        <v>0</v>
      </c>
      <c r="AO7" s="25">
        <f>+AH7+AN7</f>
        <v>0</v>
      </c>
      <c r="AP7" s="32">
        <v>0</v>
      </c>
      <c r="AQ7" s="20">
        <f>AO7*AP7</f>
        <v>0</v>
      </c>
      <c r="AR7" s="21">
        <f>ROUND(AQ7,0)</f>
        <v>0</v>
      </c>
      <c r="AS7" s="460"/>
      <c r="AT7" s="33">
        <v>0.03</v>
      </c>
      <c r="AU7" s="34">
        <f>AO7*AT7</f>
        <v>0</v>
      </c>
      <c r="AV7" s="25">
        <f>+AO7+AU7</f>
        <v>0</v>
      </c>
      <c r="AW7" s="32">
        <v>0</v>
      </c>
      <c r="AX7" s="20">
        <f>AV7*AW7</f>
        <v>0</v>
      </c>
      <c r="AY7" s="21">
        <f>ROUND(AX7,0)</f>
        <v>0</v>
      </c>
      <c r="AZ7" s="460"/>
      <c r="BA7" s="33">
        <v>0.03</v>
      </c>
      <c r="BB7" s="34">
        <f>AV7*BA7</f>
        <v>0</v>
      </c>
      <c r="BC7" s="25">
        <f>+AV7+BB7</f>
        <v>0</v>
      </c>
      <c r="BD7" s="32">
        <v>0</v>
      </c>
      <c r="BE7" s="20">
        <f>BC7*BD7</f>
        <v>0</v>
      </c>
      <c r="BF7" s="21">
        <f>ROUND(BE7,0)</f>
        <v>0</v>
      </c>
      <c r="BG7" s="460"/>
      <c r="BH7" s="33">
        <v>0.03</v>
      </c>
      <c r="BI7" s="34">
        <f>BC7*BH7</f>
        <v>0</v>
      </c>
      <c r="BJ7" s="25">
        <f>+BC7+BI7</f>
        <v>0</v>
      </c>
      <c r="BK7" s="32">
        <v>0</v>
      </c>
      <c r="BL7" s="20">
        <f>BJ7*BK7</f>
        <v>0</v>
      </c>
      <c r="BM7" s="21">
        <f>ROUND(BL7,0)</f>
        <v>0</v>
      </c>
      <c r="BN7" s="460"/>
      <c r="BO7" s="33">
        <v>0.03</v>
      </c>
      <c r="BP7" s="34">
        <f>BJ7*BO7</f>
        <v>0</v>
      </c>
      <c r="BQ7" s="25">
        <f>+BJ7+BP7</f>
        <v>0</v>
      </c>
      <c r="BR7" s="32">
        <v>0</v>
      </c>
      <c r="BS7" s="20">
        <f>BQ7*BR7</f>
        <v>0</v>
      </c>
      <c r="BT7" s="21">
        <f>ROUND(BS7,0)</f>
        <v>0</v>
      </c>
      <c r="BU7" s="22"/>
      <c r="BV7" s="28">
        <f>I7+P7+W7+AD7+AK7+AR7+AY7+BF7+BM7+BT7</f>
        <v>0</v>
      </c>
    </row>
    <row r="8" spans="2:74" x14ac:dyDescent="0.25">
      <c r="B8" s="500" t="s">
        <v>18</v>
      </c>
      <c r="C8" s="29"/>
      <c r="D8" s="30"/>
      <c r="E8" s="17" t="s">
        <v>113</v>
      </c>
      <c r="F8" s="31">
        <v>0</v>
      </c>
      <c r="G8" s="32">
        <v>0</v>
      </c>
      <c r="H8" s="20">
        <f>F8*G8</f>
        <v>0</v>
      </c>
      <c r="I8" s="21">
        <f>ROUND(H8,0)</f>
        <v>0</v>
      </c>
      <c r="J8" s="22"/>
      <c r="K8" s="33">
        <v>0.03</v>
      </c>
      <c r="L8" s="34">
        <f>+F8*K8</f>
        <v>0</v>
      </c>
      <c r="M8" s="25">
        <f>+F8+L8</f>
        <v>0</v>
      </c>
      <c r="N8" s="32">
        <v>0</v>
      </c>
      <c r="O8" s="20">
        <f>M8*N8</f>
        <v>0</v>
      </c>
      <c r="P8" s="21">
        <f>ROUND(O8,0)</f>
        <v>0</v>
      </c>
      <c r="Q8" s="22"/>
      <c r="R8" s="33">
        <v>0.03</v>
      </c>
      <c r="S8" s="34">
        <f>+M8*R8</f>
        <v>0</v>
      </c>
      <c r="T8" s="25">
        <f>+M8+S8</f>
        <v>0</v>
      </c>
      <c r="U8" s="32">
        <v>0</v>
      </c>
      <c r="V8" s="20">
        <f>T8*U8</f>
        <v>0</v>
      </c>
      <c r="W8" s="21">
        <f>ROUND(V8,0)</f>
        <v>0</v>
      </c>
      <c r="X8" s="5"/>
      <c r="Y8" s="33">
        <v>0.03</v>
      </c>
      <c r="Z8" s="34">
        <f>T8*Y8</f>
        <v>0</v>
      </c>
      <c r="AA8" s="25">
        <f>+T8+Z8</f>
        <v>0</v>
      </c>
      <c r="AB8" s="32">
        <v>0</v>
      </c>
      <c r="AC8" s="20">
        <f>AA8*AB8</f>
        <v>0</v>
      </c>
      <c r="AD8" s="21">
        <f>ROUND(AC8,0)</f>
        <v>0</v>
      </c>
      <c r="AE8" s="22"/>
      <c r="AF8" s="33">
        <v>0.03</v>
      </c>
      <c r="AG8" s="34">
        <f>AA8*AF8</f>
        <v>0</v>
      </c>
      <c r="AH8" s="25">
        <f>+AA8+AG8</f>
        <v>0</v>
      </c>
      <c r="AI8" s="32">
        <v>0</v>
      </c>
      <c r="AJ8" s="20">
        <f>AH8*AI8</f>
        <v>0</v>
      </c>
      <c r="AK8" s="21">
        <f>ROUND(AJ8,0)</f>
        <v>0</v>
      </c>
      <c r="AL8" s="460"/>
      <c r="AM8" s="33">
        <v>0.03</v>
      </c>
      <c r="AN8" s="34">
        <f>AH8*AM8</f>
        <v>0</v>
      </c>
      <c r="AO8" s="25">
        <f>+AH8+AN8</f>
        <v>0</v>
      </c>
      <c r="AP8" s="32">
        <v>0</v>
      </c>
      <c r="AQ8" s="20">
        <f>AO8*AP8</f>
        <v>0</v>
      </c>
      <c r="AR8" s="21">
        <f>ROUND(AQ8,0)</f>
        <v>0</v>
      </c>
      <c r="AS8" s="460"/>
      <c r="AT8" s="33">
        <v>0.03</v>
      </c>
      <c r="AU8" s="34">
        <f>AO8*AT8</f>
        <v>0</v>
      </c>
      <c r="AV8" s="25">
        <f>+AO8+AU8</f>
        <v>0</v>
      </c>
      <c r="AW8" s="32">
        <v>0</v>
      </c>
      <c r="AX8" s="20">
        <f>AV8*AW8</f>
        <v>0</v>
      </c>
      <c r="AY8" s="21">
        <f>ROUND(AX8,0)</f>
        <v>0</v>
      </c>
      <c r="AZ8" s="460"/>
      <c r="BA8" s="33">
        <v>0.03</v>
      </c>
      <c r="BB8" s="34">
        <f>AV8*BA8</f>
        <v>0</v>
      </c>
      <c r="BC8" s="25">
        <f>+AV8+BB8</f>
        <v>0</v>
      </c>
      <c r="BD8" s="32">
        <v>0</v>
      </c>
      <c r="BE8" s="20">
        <f>BC8*BD8</f>
        <v>0</v>
      </c>
      <c r="BF8" s="21">
        <f>ROUND(BE8,0)</f>
        <v>0</v>
      </c>
      <c r="BG8" s="460"/>
      <c r="BH8" s="33">
        <v>0.03</v>
      </c>
      <c r="BI8" s="34">
        <f>BC8*BH8</f>
        <v>0</v>
      </c>
      <c r="BJ8" s="25">
        <f>+BC8+BI8</f>
        <v>0</v>
      </c>
      <c r="BK8" s="32">
        <v>0</v>
      </c>
      <c r="BL8" s="20">
        <f>BJ8*BK8</f>
        <v>0</v>
      </c>
      <c r="BM8" s="21">
        <f>ROUND(BL8,0)</f>
        <v>0</v>
      </c>
      <c r="BN8" s="460"/>
      <c r="BO8" s="33">
        <v>0.03</v>
      </c>
      <c r="BP8" s="34">
        <f>BJ8*BO8</f>
        <v>0</v>
      </c>
      <c r="BQ8" s="25">
        <f>+BJ8+BP8</f>
        <v>0</v>
      </c>
      <c r="BR8" s="32">
        <v>0</v>
      </c>
      <c r="BS8" s="20">
        <f>BQ8*BR8</f>
        <v>0</v>
      </c>
      <c r="BT8" s="21">
        <f>ROUND(BS8,0)</f>
        <v>0</v>
      </c>
      <c r="BU8" s="22"/>
      <c r="BV8" s="28">
        <f>I8+P8+W8+AD8+AK8+AR8+AY8+BF8+BM8+BT8</f>
        <v>0</v>
      </c>
    </row>
    <row r="9" spans="2:74" x14ac:dyDescent="0.25">
      <c r="B9" s="500" t="s">
        <v>19</v>
      </c>
      <c r="C9" s="29"/>
      <c r="D9" s="30"/>
      <c r="E9" s="17" t="s">
        <v>86</v>
      </c>
      <c r="F9" s="31">
        <v>0</v>
      </c>
      <c r="G9" s="32">
        <v>0</v>
      </c>
      <c r="H9" s="20">
        <f>F9*G9</f>
        <v>0</v>
      </c>
      <c r="I9" s="21">
        <f>ROUND(H9,0)</f>
        <v>0</v>
      </c>
      <c r="J9" s="22"/>
      <c r="K9" s="33">
        <v>0.03</v>
      </c>
      <c r="L9" s="34">
        <f>+F9*K9</f>
        <v>0</v>
      </c>
      <c r="M9" s="25">
        <f>+F9+L9</f>
        <v>0</v>
      </c>
      <c r="N9" s="32">
        <v>0</v>
      </c>
      <c r="O9" s="20">
        <f t="shared" ref="O9:O16" si="0">M9*N9</f>
        <v>0</v>
      </c>
      <c r="P9" s="21">
        <f>ROUND(O9,0)</f>
        <v>0</v>
      </c>
      <c r="Q9" s="22"/>
      <c r="R9" s="33">
        <v>0.03</v>
      </c>
      <c r="S9" s="34">
        <f>+M9*R9</f>
        <v>0</v>
      </c>
      <c r="T9" s="25">
        <f>+M9+S9</f>
        <v>0</v>
      </c>
      <c r="U9" s="32">
        <v>0</v>
      </c>
      <c r="V9" s="20">
        <f t="shared" ref="V9:V16" si="1">T9*U9</f>
        <v>0</v>
      </c>
      <c r="W9" s="21">
        <f>ROUND(V9,0)</f>
        <v>0</v>
      </c>
      <c r="X9" s="5"/>
      <c r="Y9" s="33">
        <v>0.03</v>
      </c>
      <c r="Z9" s="34">
        <f>T9*Y9</f>
        <v>0</v>
      </c>
      <c r="AA9" s="25">
        <f>+T9+Z9</f>
        <v>0</v>
      </c>
      <c r="AB9" s="32">
        <v>0</v>
      </c>
      <c r="AC9" s="20">
        <f t="shared" ref="AC9:AC16" si="2">AA9*AB9</f>
        <v>0</v>
      </c>
      <c r="AD9" s="21">
        <f>ROUND(AC9,0)</f>
        <v>0</v>
      </c>
      <c r="AE9" s="22"/>
      <c r="AF9" s="33">
        <v>0.03</v>
      </c>
      <c r="AG9" s="34">
        <f>AA9*AF9</f>
        <v>0</v>
      </c>
      <c r="AH9" s="25">
        <f>+AA9+AG9</f>
        <v>0</v>
      </c>
      <c r="AI9" s="32">
        <v>0</v>
      </c>
      <c r="AJ9" s="20">
        <f t="shared" ref="AJ9:AJ16" si="3">AH9*AI9</f>
        <v>0</v>
      </c>
      <c r="AK9" s="21">
        <f>ROUND(AJ9,0)</f>
        <v>0</v>
      </c>
      <c r="AL9" s="460"/>
      <c r="AM9" s="33">
        <v>0.03</v>
      </c>
      <c r="AN9" s="34">
        <f>AH9*AM9</f>
        <v>0</v>
      </c>
      <c r="AO9" s="25">
        <f>+AH9+AN9</f>
        <v>0</v>
      </c>
      <c r="AP9" s="32">
        <v>0</v>
      </c>
      <c r="AQ9" s="20">
        <f t="shared" ref="AQ9:AQ10" si="4">AO9*AP9</f>
        <v>0</v>
      </c>
      <c r="AR9" s="21">
        <f>ROUND(AQ9,0)</f>
        <v>0</v>
      </c>
      <c r="AS9" s="460"/>
      <c r="AT9" s="33">
        <v>0.03</v>
      </c>
      <c r="AU9" s="34">
        <f>AO9*AT9</f>
        <v>0</v>
      </c>
      <c r="AV9" s="25">
        <f>+AO9+AU9</f>
        <v>0</v>
      </c>
      <c r="AW9" s="32">
        <v>0</v>
      </c>
      <c r="AX9" s="20">
        <f t="shared" ref="AX9:AX10" si="5">AV9*AW9</f>
        <v>0</v>
      </c>
      <c r="AY9" s="21">
        <f>ROUND(AX9,0)</f>
        <v>0</v>
      </c>
      <c r="AZ9" s="460"/>
      <c r="BA9" s="33">
        <v>0.03</v>
      </c>
      <c r="BB9" s="34">
        <f>AV9*BA9</f>
        <v>0</v>
      </c>
      <c r="BC9" s="25">
        <f>+AV9+BB9</f>
        <v>0</v>
      </c>
      <c r="BD9" s="32">
        <v>0</v>
      </c>
      <c r="BE9" s="20">
        <f t="shared" ref="BE9:BE10" si="6">BC9*BD9</f>
        <v>0</v>
      </c>
      <c r="BF9" s="21">
        <f>ROUND(BE9,0)</f>
        <v>0</v>
      </c>
      <c r="BG9" s="460"/>
      <c r="BH9" s="33">
        <v>0.03</v>
      </c>
      <c r="BI9" s="34">
        <f>BC9*BH9</f>
        <v>0</v>
      </c>
      <c r="BJ9" s="25">
        <f>+BC9+BI9</f>
        <v>0</v>
      </c>
      <c r="BK9" s="32">
        <v>0</v>
      </c>
      <c r="BL9" s="20">
        <f t="shared" ref="BL9:BL10" si="7">BJ9*BK9</f>
        <v>0</v>
      </c>
      <c r="BM9" s="21">
        <f>ROUND(BL9,0)</f>
        <v>0</v>
      </c>
      <c r="BN9" s="460"/>
      <c r="BO9" s="33">
        <v>0.03</v>
      </c>
      <c r="BP9" s="34">
        <f>BJ9*BO9</f>
        <v>0</v>
      </c>
      <c r="BQ9" s="25">
        <f>+BJ9+BP9</f>
        <v>0</v>
      </c>
      <c r="BR9" s="32">
        <v>0</v>
      </c>
      <c r="BS9" s="20">
        <f t="shared" ref="BS9:BS10" si="8">BQ9*BR9</f>
        <v>0</v>
      </c>
      <c r="BT9" s="21">
        <f>ROUND(BS9,0)</f>
        <v>0</v>
      </c>
      <c r="BU9" s="22"/>
      <c r="BV9" s="28">
        <f>I9+P9+W9+AD9+AK9+AR9+AY9+BF9+BM9+BT9</f>
        <v>0</v>
      </c>
    </row>
    <row r="10" spans="2:74" x14ac:dyDescent="0.25">
      <c r="B10" s="501" t="s">
        <v>20</v>
      </c>
      <c r="C10" s="433"/>
      <c r="D10" s="30"/>
      <c r="E10" s="432" t="s">
        <v>86</v>
      </c>
      <c r="F10" s="45">
        <v>0</v>
      </c>
      <c r="G10" s="46">
        <v>0</v>
      </c>
      <c r="H10" s="20">
        <f t="shared" ref="H10:H16" si="9">F10*G10</f>
        <v>0</v>
      </c>
      <c r="I10" s="51">
        <f t="shared" ref="I10:I16" si="10">ROUND(H10,0)</f>
        <v>0</v>
      </c>
      <c r="J10" s="22"/>
      <c r="K10" s="47">
        <v>0.03</v>
      </c>
      <c r="L10" s="48">
        <f>+F10*K10</f>
        <v>0</v>
      </c>
      <c r="M10" s="49">
        <f>+F10+L10</f>
        <v>0</v>
      </c>
      <c r="N10" s="46">
        <v>0</v>
      </c>
      <c r="O10" s="20">
        <f t="shared" si="0"/>
        <v>0</v>
      </c>
      <c r="P10" s="51">
        <f t="shared" ref="P10:P16" si="11">ROUND(O10,0)</f>
        <v>0</v>
      </c>
      <c r="Q10" s="22"/>
      <c r="R10" s="47">
        <v>0.03</v>
      </c>
      <c r="S10" s="48">
        <f>+M10*R10</f>
        <v>0</v>
      </c>
      <c r="T10" s="49">
        <f>+M10+S10</f>
        <v>0</v>
      </c>
      <c r="U10" s="46">
        <v>0</v>
      </c>
      <c r="V10" s="20">
        <f t="shared" si="1"/>
        <v>0</v>
      </c>
      <c r="W10" s="51">
        <f t="shared" ref="W10:W16" si="12">ROUND(V10,0)</f>
        <v>0</v>
      </c>
      <c r="X10" s="5"/>
      <c r="Y10" s="47">
        <v>0.03</v>
      </c>
      <c r="Z10" s="48">
        <f>T10*Y10</f>
        <v>0</v>
      </c>
      <c r="AA10" s="49">
        <f>+T10+Z10</f>
        <v>0</v>
      </c>
      <c r="AB10" s="46">
        <v>0</v>
      </c>
      <c r="AC10" s="20">
        <f t="shared" si="2"/>
        <v>0</v>
      </c>
      <c r="AD10" s="51">
        <f t="shared" ref="AD10:AD16" si="13">ROUND(AC10,0)</f>
        <v>0</v>
      </c>
      <c r="AE10" s="22"/>
      <c r="AF10" s="47">
        <v>0.03</v>
      </c>
      <c r="AG10" s="48">
        <f>AA10*AF10</f>
        <v>0</v>
      </c>
      <c r="AH10" s="49">
        <f>+AA10+AG10</f>
        <v>0</v>
      </c>
      <c r="AI10" s="46">
        <v>0</v>
      </c>
      <c r="AJ10" s="20">
        <f t="shared" si="3"/>
        <v>0</v>
      </c>
      <c r="AK10" s="51">
        <f t="shared" ref="AK10:AK16" si="14">ROUND(AJ10,0)</f>
        <v>0</v>
      </c>
      <c r="AL10" s="460"/>
      <c r="AM10" s="47">
        <v>0.03</v>
      </c>
      <c r="AN10" s="48">
        <f>AH10*AM10</f>
        <v>0</v>
      </c>
      <c r="AO10" s="49">
        <f>+AH10+AN10</f>
        <v>0</v>
      </c>
      <c r="AP10" s="46">
        <v>0</v>
      </c>
      <c r="AQ10" s="20">
        <f t="shared" si="4"/>
        <v>0</v>
      </c>
      <c r="AR10" s="51">
        <f t="shared" ref="AR10" si="15">ROUND(AQ10,0)</f>
        <v>0</v>
      </c>
      <c r="AS10" s="460"/>
      <c r="AT10" s="47">
        <v>0.03</v>
      </c>
      <c r="AU10" s="48">
        <f>AO10*AT10</f>
        <v>0</v>
      </c>
      <c r="AV10" s="49">
        <f>+AO10+AU10</f>
        <v>0</v>
      </c>
      <c r="AW10" s="46">
        <v>0</v>
      </c>
      <c r="AX10" s="20">
        <f t="shared" si="5"/>
        <v>0</v>
      </c>
      <c r="AY10" s="51">
        <f t="shared" ref="AY10" si="16">ROUND(AX10,0)</f>
        <v>0</v>
      </c>
      <c r="AZ10" s="460"/>
      <c r="BA10" s="47">
        <v>0.03</v>
      </c>
      <c r="BB10" s="48">
        <f>AV10*BA10</f>
        <v>0</v>
      </c>
      <c r="BC10" s="49">
        <f>+AV10+BB10</f>
        <v>0</v>
      </c>
      <c r="BD10" s="46">
        <v>0</v>
      </c>
      <c r="BE10" s="20">
        <f t="shared" si="6"/>
        <v>0</v>
      </c>
      <c r="BF10" s="51">
        <f t="shared" ref="BF10" si="17">ROUND(BE10,0)</f>
        <v>0</v>
      </c>
      <c r="BG10" s="460"/>
      <c r="BH10" s="47">
        <v>0.03</v>
      </c>
      <c r="BI10" s="48">
        <f>BC10*BH10</f>
        <v>0</v>
      </c>
      <c r="BJ10" s="49">
        <f>+BC10+BI10</f>
        <v>0</v>
      </c>
      <c r="BK10" s="46">
        <v>0</v>
      </c>
      <c r="BL10" s="20">
        <f t="shared" si="7"/>
        <v>0</v>
      </c>
      <c r="BM10" s="51">
        <f t="shared" ref="BM10" si="18">ROUND(BL10,0)</f>
        <v>0</v>
      </c>
      <c r="BN10" s="460"/>
      <c r="BO10" s="47">
        <v>0.03</v>
      </c>
      <c r="BP10" s="48">
        <f>BJ10*BO10</f>
        <v>0</v>
      </c>
      <c r="BQ10" s="49">
        <f>+BJ10+BP10</f>
        <v>0</v>
      </c>
      <c r="BR10" s="46">
        <v>0</v>
      </c>
      <c r="BS10" s="20">
        <f t="shared" si="8"/>
        <v>0</v>
      </c>
      <c r="BT10" s="51">
        <f t="shared" ref="BT10" si="19">ROUND(BS10,0)</f>
        <v>0</v>
      </c>
      <c r="BU10" s="22"/>
      <c r="BV10" s="439">
        <f>I10+P10+W10+AD10+AK10+AR10+AY10+BF10+BM10+BT10</f>
        <v>0</v>
      </c>
    </row>
    <row r="11" spans="2:74" ht="12.75" customHeight="1" x14ac:dyDescent="0.25">
      <c r="B11" s="395"/>
      <c r="C11" s="426"/>
      <c r="D11" s="37"/>
      <c r="E11" s="38"/>
      <c r="F11" s="22"/>
      <c r="G11" s="6"/>
      <c r="H11" s="20"/>
      <c r="I11" s="22"/>
      <c r="J11" s="22"/>
      <c r="K11" s="41"/>
      <c r="L11" s="40"/>
      <c r="M11" s="22"/>
      <c r="N11" s="6"/>
      <c r="O11" s="20"/>
      <c r="P11" s="40"/>
      <c r="Q11" s="22"/>
      <c r="R11" s="41"/>
      <c r="S11" s="40"/>
      <c r="T11" s="22"/>
      <c r="U11" s="6"/>
      <c r="V11" s="20"/>
      <c r="W11" s="40"/>
      <c r="X11" s="5"/>
      <c r="Y11" s="41"/>
      <c r="Z11" s="40"/>
      <c r="AA11" s="22"/>
      <c r="AB11" s="6"/>
      <c r="AC11" s="20"/>
      <c r="AD11" s="40"/>
      <c r="AE11" s="22"/>
      <c r="AF11" s="41"/>
      <c r="AG11" s="40"/>
      <c r="AH11" s="22"/>
      <c r="AI11" s="6"/>
      <c r="AJ11" s="20"/>
      <c r="AK11" s="40"/>
      <c r="AL11" s="460"/>
      <c r="AM11" s="41"/>
      <c r="AN11" s="40"/>
      <c r="AO11" s="22"/>
      <c r="AP11" s="6"/>
      <c r="AQ11" s="20"/>
      <c r="AR11" s="40"/>
      <c r="AS11" s="460"/>
      <c r="AT11" s="41"/>
      <c r="AU11" s="40"/>
      <c r="AV11" s="22"/>
      <c r="AW11" s="6"/>
      <c r="AX11" s="20"/>
      <c r="AY11" s="40"/>
      <c r="AZ11" s="460"/>
      <c r="BA11" s="41"/>
      <c r="BB11" s="40"/>
      <c r="BC11" s="22"/>
      <c r="BD11" s="6"/>
      <c r="BE11" s="20"/>
      <c r="BF11" s="40"/>
      <c r="BG11" s="460"/>
      <c r="BH11" s="41"/>
      <c r="BI11" s="40"/>
      <c r="BJ11" s="22"/>
      <c r="BK11" s="6"/>
      <c r="BL11" s="20"/>
      <c r="BM11" s="40"/>
      <c r="BN11" s="460"/>
      <c r="BO11" s="41"/>
      <c r="BP11" s="40"/>
      <c r="BQ11" s="22"/>
      <c r="BR11" s="6"/>
      <c r="BS11" s="20"/>
      <c r="BT11" s="40"/>
      <c r="BU11" s="22"/>
      <c r="BV11" s="462"/>
    </row>
    <row r="12" spans="2:74" x14ac:dyDescent="0.25">
      <c r="B12" s="502" t="s">
        <v>21</v>
      </c>
      <c r="C12" s="15"/>
      <c r="D12" s="30"/>
      <c r="E12" s="17" t="s">
        <v>87</v>
      </c>
      <c r="F12" s="18">
        <v>0</v>
      </c>
      <c r="G12" s="19">
        <v>0</v>
      </c>
      <c r="H12" s="20">
        <f t="shared" si="9"/>
        <v>0</v>
      </c>
      <c r="I12" s="27">
        <f t="shared" si="10"/>
        <v>0</v>
      </c>
      <c r="J12" s="22"/>
      <c r="K12" s="33">
        <v>0.03</v>
      </c>
      <c r="L12" s="34">
        <f>+F12*K12</f>
        <v>0</v>
      </c>
      <c r="M12" s="43">
        <f>+F12+L12</f>
        <v>0</v>
      </c>
      <c r="N12" s="19">
        <v>0</v>
      </c>
      <c r="O12" s="20">
        <f t="shared" si="0"/>
        <v>0</v>
      </c>
      <c r="P12" s="21">
        <f t="shared" si="11"/>
        <v>0</v>
      </c>
      <c r="Q12" s="22"/>
      <c r="R12" s="33">
        <v>0.03</v>
      </c>
      <c r="S12" s="34">
        <f>+M12*R12</f>
        <v>0</v>
      </c>
      <c r="T12" s="43">
        <f>+M12+S12</f>
        <v>0</v>
      </c>
      <c r="U12" s="19">
        <v>0</v>
      </c>
      <c r="V12" s="20">
        <f t="shared" si="1"/>
        <v>0</v>
      </c>
      <c r="W12" s="21">
        <f t="shared" si="12"/>
        <v>0</v>
      </c>
      <c r="X12" s="5"/>
      <c r="Y12" s="33">
        <v>0.03</v>
      </c>
      <c r="Z12" s="34">
        <f>T12*Y12</f>
        <v>0</v>
      </c>
      <c r="AA12" s="43">
        <f>+T12+Z12</f>
        <v>0</v>
      </c>
      <c r="AB12" s="19">
        <v>0</v>
      </c>
      <c r="AC12" s="20">
        <f t="shared" si="2"/>
        <v>0</v>
      </c>
      <c r="AD12" s="21">
        <f t="shared" si="13"/>
        <v>0</v>
      </c>
      <c r="AE12" s="22"/>
      <c r="AF12" s="33">
        <v>0.03</v>
      </c>
      <c r="AG12" s="34">
        <f>AA12*AF12</f>
        <v>0</v>
      </c>
      <c r="AH12" s="43">
        <f>+AA12+AG12</f>
        <v>0</v>
      </c>
      <c r="AI12" s="19">
        <v>0</v>
      </c>
      <c r="AJ12" s="20">
        <f t="shared" si="3"/>
        <v>0</v>
      </c>
      <c r="AK12" s="21">
        <f t="shared" si="14"/>
        <v>0</v>
      </c>
      <c r="AL12" s="460"/>
      <c r="AM12" s="33">
        <v>0.03</v>
      </c>
      <c r="AN12" s="34">
        <f>AH12*AM12</f>
        <v>0</v>
      </c>
      <c r="AO12" s="43">
        <f>+AH12+AN12</f>
        <v>0</v>
      </c>
      <c r="AP12" s="19">
        <v>0</v>
      </c>
      <c r="AQ12" s="20">
        <f t="shared" ref="AQ12:AQ16" si="20">AO12*AP12</f>
        <v>0</v>
      </c>
      <c r="AR12" s="21">
        <f t="shared" ref="AR12:AR16" si="21">ROUND(AQ12,0)</f>
        <v>0</v>
      </c>
      <c r="AS12" s="460"/>
      <c r="AT12" s="33">
        <v>0.03</v>
      </c>
      <c r="AU12" s="34">
        <f>AO12*AT12</f>
        <v>0</v>
      </c>
      <c r="AV12" s="43">
        <f>+AO12+AU12</f>
        <v>0</v>
      </c>
      <c r="AW12" s="19">
        <v>0</v>
      </c>
      <c r="AX12" s="20">
        <f t="shared" ref="AX12:AX16" si="22">AV12*AW12</f>
        <v>0</v>
      </c>
      <c r="AY12" s="21">
        <f t="shared" ref="AY12:AY16" si="23">ROUND(AX12,0)</f>
        <v>0</v>
      </c>
      <c r="AZ12" s="460"/>
      <c r="BA12" s="33">
        <v>0.03</v>
      </c>
      <c r="BB12" s="34">
        <f>AV12*BA12</f>
        <v>0</v>
      </c>
      <c r="BC12" s="43">
        <f>+AV12+BB12</f>
        <v>0</v>
      </c>
      <c r="BD12" s="19">
        <v>0</v>
      </c>
      <c r="BE12" s="20">
        <f t="shared" ref="BE12:BE16" si="24">BC12*BD12</f>
        <v>0</v>
      </c>
      <c r="BF12" s="21">
        <f t="shared" ref="BF12:BF16" si="25">ROUND(BE12,0)</f>
        <v>0</v>
      </c>
      <c r="BG12" s="460"/>
      <c r="BH12" s="33">
        <v>0.03</v>
      </c>
      <c r="BI12" s="34">
        <f>BC12*BH12</f>
        <v>0</v>
      </c>
      <c r="BJ12" s="43">
        <f>+BC12+BI12</f>
        <v>0</v>
      </c>
      <c r="BK12" s="19">
        <v>0</v>
      </c>
      <c r="BL12" s="20">
        <f t="shared" ref="BL12:BL16" si="26">BJ12*BK12</f>
        <v>0</v>
      </c>
      <c r="BM12" s="21">
        <f t="shared" ref="BM12:BM16" si="27">ROUND(BL12,0)</f>
        <v>0</v>
      </c>
      <c r="BN12" s="460"/>
      <c r="BO12" s="33">
        <v>0.03</v>
      </c>
      <c r="BP12" s="34">
        <f>BJ12*BO12</f>
        <v>0</v>
      </c>
      <c r="BQ12" s="43">
        <f>+BJ12+BP12</f>
        <v>0</v>
      </c>
      <c r="BR12" s="19">
        <v>0</v>
      </c>
      <c r="BS12" s="20">
        <f t="shared" ref="BS12:BS16" si="28">BQ12*BR12</f>
        <v>0</v>
      </c>
      <c r="BT12" s="21">
        <f t="shared" ref="BT12:BT16" si="29">ROUND(BS12,0)</f>
        <v>0</v>
      </c>
      <c r="BU12" s="22"/>
      <c r="BV12" s="70">
        <f>I12+P12+W12+AD12+AK12+AR12+AY12+BF12+BM12+BT12</f>
        <v>0</v>
      </c>
    </row>
    <row r="13" spans="2:74" x14ac:dyDescent="0.25">
      <c r="B13" s="500" t="s">
        <v>22</v>
      </c>
      <c r="C13" s="29"/>
      <c r="D13" s="30"/>
      <c r="E13" s="17" t="s">
        <v>87</v>
      </c>
      <c r="F13" s="31">
        <v>0</v>
      </c>
      <c r="G13" s="32">
        <v>0</v>
      </c>
      <c r="H13" s="20">
        <f t="shared" si="9"/>
        <v>0</v>
      </c>
      <c r="I13" s="21">
        <f t="shared" si="10"/>
        <v>0</v>
      </c>
      <c r="J13" s="22"/>
      <c r="K13" s="33">
        <v>0.03</v>
      </c>
      <c r="L13" s="34">
        <f>+F13*K13</f>
        <v>0</v>
      </c>
      <c r="M13" s="25">
        <f>+F13+L13</f>
        <v>0</v>
      </c>
      <c r="N13" s="35">
        <v>0</v>
      </c>
      <c r="O13" s="20">
        <f t="shared" si="0"/>
        <v>0</v>
      </c>
      <c r="P13" s="21">
        <f t="shared" si="11"/>
        <v>0</v>
      </c>
      <c r="Q13" s="22"/>
      <c r="R13" s="33">
        <v>0.03</v>
      </c>
      <c r="S13" s="34">
        <f>+M13*R13</f>
        <v>0</v>
      </c>
      <c r="T13" s="25">
        <f>+M13+S13</f>
        <v>0</v>
      </c>
      <c r="U13" s="35">
        <v>0</v>
      </c>
      <c r="V13" s="20">
        <f t="shared" si="1"/>
        <v>0</v>
      </c>
      <c r="W13" s="21">
        <f t="shared" si="12"/>
        <v>0</v>
      </c>
      <c r="X13" s="5"/>
      <c r="Y13" s="33">
        <v>0.03</v>
      </c>
      <c r="Z13" s="34">
        <f>T13*Y13</f>
        <v>0</v>
      </c>
      <c r="AA13" s="25">
        <f>+T13+Z13</f>
        <v>0</v>
      </c>
      <c r="AB13" s="35">
        <v>0</v>
      </c>
      <c r="AC13" s="20">
        <f t="shared" si="2"/>
        <v>0</v>
      </c>
      <c r="AD13" s="21">
        <f t="shared" si="13"/>
        <v>0</v>
      </c>
      <c r="AE13" s="22"/>
      <c r="AF13" s="33">
        <v>0.03</v>
      </c>
      <c r="AG13" s="34">
        <f>AA13*AF13</f>
        <v>0</v>
      </c>
      <c r="AH13" s="25">
        <f>+AA13+AG13</f>
        <v>0</v>
      </c>
      <c r="AI13" s="35">
        <v>0</v>
      </c>
      <c r="AJ13" s="20">
        <f t="shared" si="3"/>
        <v>0</v>
      </c>
      <c r="AK13" s="21">
        <f t="shared" si="14"/>
        <v>0</v>
      </c>
      <c r="AL13" s="460"/>
      <c r="AM13" s="33">
        <v>0.03</v>
      </c>
      <c r="AN13" s="34">
        <f>AH13*AM13</f>
        <v>0</v>
      </c>
      <c r="AO13" s="25">
        <f>+AH13+AN13</f>
        <v>0</v>
      </c>
      <c r="AP13" s="35">
        <v>0</v>
      </c>
      <c r="AQ13" s="20">
        <f t="shared" si="20"/>
        <v>0</v>
      </c>
      <c r="AR13" s="21">
        <f t="shared" si="21"/>
        <v>0</v>
      </c>
      <c r="AS13" s="460"/>
      <c r="AT13" s="33">
        <v>0.03</v>
      </c>
      <c r="AU13" s="34">
        <f>AO13*AT13</f>
        <v>0</v>
      </c>
      <c r="AV13" s="25">
        <f>+AO13+AU13</f>
        <v>0</v>
      </c>
      <c r="AW13" s="35">
        <v>0</v>
      </c>
      <c r="AX13" s="20">
        <f t="shared" si="22"/>
        <v>0</v>
      </c>
      <c r="AY13" s="21">
        <f t="shared" si="23"/>
        <v>0</v>
      </c>
      <c r="AZ13" s="460"/>
      <c r="BA13" s="33">
        <v>0.03</v>
      </c>
      <c r="BB13" s="34">
        <f>AV13*BA13</f>
        <v>0</v>
      </c>
      <c r="BC13" s="25">
        <f>+AV13+BB13</f>
        <v>0</v>
      </c>
      <c r="BD13" s="35">
        <v>0</v>
      </c>
      <c r="BE13" s="20">
        <f t="shared" si="24"/>
        <v>0</v>
      </c>
      <c r="BF13" s="21">
        <f t="shared" si="25"/>
        <v>0</v>
      </c>
      <c r="BG13" s="460"/>
      <c r="BH13" s="33">
        <v>0.03</v>
      </c>
      <c r="BI13" s="34">
        <f>BC13*BH13</f>
        <v>0</v>
      </c>
      <c r="BJ13" s="25">
        <f>+BC13+BI13</f>
        <v>0</v>
      </c>
      <c r="BK13" s="35">
        <v>0</v>
      </c>
      <c r="BL13" s="20">
        <f t="shared" si="26"/>
        <v>0</v>
      </c>
      <c r="BM13" s="21">
        <f t="shared" si="27"/>
        <v>0</v>
      </c>
      <c r="BN13" s="460"/>
      <c r="BO13" s="33">
        <v>0.03</v>
      </c>
      <c r="BP13" s="34">
        <f>BJ13*BO13</f>
        <v>0</v>
      </c>
      <c r="BQ13" s="25">
        <f>+BJ13+BP13</f>
        <v>0</v>
      </c>
      <c r="BR13" s="35">
        <v>0</v>
      </c>
      <c r="BS13" s="20">
        <f t="shared" si="28"/>
        <v>0</v>
      </c>
      <c r="BT13" s="21">
        <f t="shared" si="29"/>
        <v>0</v>
      </c>
      <c r="BU13" s="22"/>
      <c r="BV13" s="28">
        <f>I13+P13+W13+AD13+AK13+AR13+AY13+BF13+BM13+BT13</f>
        <v>0</v>
      </c>
    </row>
    <row r="14" spans="2:74" x14ac:dyDescent="0.25">
      <c r="B14" s="500" t="s">
        <v>23</v>
      </c>
      <c r="C14" s="29"/>
      <c r="D14" s="30"/>
      <c r="E14" s="17" t="s">
        <v>87</v>
      </c>
      <c r="F14" s="31">
        <v>0</v>
      </c>
      <c r="G14" s="32">
        <v>0</v>
      </c>
      <c r="H14" s="20">
        <f t="shared" si="9"/>
        <v>0</v>
      </c>
      <c r="I14" s="21">
        <f t="shared" si="10"/>
        <v>0</v>
      </c>
      <c r="J14" s="22"/>
      <c r="K14" s="33">
        <v>0.03</v>
      </c>
      <c r="L14" s="34">
        <f>+F14*K14</f>
        <v>0</v>
      </c>
      <c r="M14" s="25">
        <f>+F14+L14</f>
        <v>0</v>
      </c>
      <c r="N14" s="35">
        <v>0</v>
      </c>
      <c r="O14" s="20">
        <f t="shared" si="0"/>
        <v>0</v>
      </c>
      <c r="P14" s="21">
        <f t="shared" si="11"/>
        <v>0</v>
      </c>
      <c r="Q14" s="22"/>
      <c r="R14" s="33">
        <v>0.03</v>
      </c>
      <c r="S14" s="34">
        <f>+M14*R14</f>
        <v>0</v>
      </c>
      <c r="T14" s="25">
        <f>+M14+S14</f>
        <v>0</v>
      </c>
      <c r="U14" s="35">
        <v>0</v>
      </c>
      <c r="V14" s="20">
        <f t="shared" si="1"/>
        <v>0</v>
      </c>
      <c r="W14" s="21">
        <f t="shared" si="12"/>
        <v>0</v>
      </c>
      <c r="X14" s="5"/>
      <c r="Y14" s="33">
        <v>0.03</v>
      </c>
      <c r="Z14" s="34">
        <f>T14*Y14</f>
        <v>0</v>
      </c>
      <c r="AA14" s="25">
        <f>+T14+Z14</f>
        <v>0</v>
      </c>
      <c r="AB14" s="35">
        <v>0</v>
      </c>
      <c r="AC14" s="20">
        <f t="shared" si="2"/>
        <v>0</v>
      </c>
      <c r="AD14" s="21">
        <f t="shared" si="13"/>
        <v>0</v>
      </c>
      <c r="AE14" s="22"/>
      <c r="AF14" s="33">
        <v>0.03</v>
      </c>
      <c r="AG14" s="34">
        <f>AA14*AF14</f>
        <v>0</v>
      </c>
      <c r="AH14" s="25">
        <f>+AA14+AG14</f>
        <v>0</v>
      </c>
      <c r="AI14" s="35">
        <v>0</v>
      </c>
      <c r="AJ14" s="20">
        <f t="shared" si="3"/>
        <v>0</v>
      </c>
      <c r="AK14" s="21">
        <f t="shared" si="14"/>
        <v>0</v>
      </c>
      <c r="AL14" s="460"/>
      <c r="AM14" s="33">
        <v>0.03</v>
      </c>
      <c r="AN14" s="34">
        <f>AH14*AM14</f>
        <v>0</v>
      </c>
      <c r="AO14" s="25">
        <f>+AH14+AN14</f>
        <v>0</v>
      </c>
      <c r="AP14" s="35">
        <v>0</v>
      </c>
      <c r="AQ14" s="20">
        <f t="shared" si="20"/>
        <v>0</v>
      </c>
      <c r="AR14" s="21">
        <f t="shared" si="21"/>
        <v>0</v>
      </c>
      <c r="AS14" s="460"/>
      <c r="AT14" s="33">
        <v>0.03</v>
      </c>
      <c r="AU14" s="34">
        <f>AO14*AT14</f>
        <v>0</v>
      </c>
      <c r="AV14" s="25">
        <f>+AO14+AU14</f>
        <v>0</v>
      </c>
      <c r="AW14" s="35">
        <v>0</v>
      </c>
      <c r="AX14" s="20">
        <f t="shared" si="22"/>
        <v>0</v>
      </c>
      <c r="AY14" s="21">
        <f t="shared" si="23"/>
        <v>0</v>
      </c>
      <c r="AZ14" s="460"/>
      <c r="BA14" s="33">
        <v>0.03</v>
      </c>
      <c r="BB14" s="34">
        <f>AV14*BA14</f>
        <v>0</v>
      </c>
      <c r="BC14" s="25">
        <f>+AV14+BB14</f>
        <v>0</v>
      </c>
      <c r="BD14" s="35">
        <v>0</v>
      </c>
      <c r="BE14" s="20">
        <f t="shared" si="24"/>
        <v>0</v>
      </c>
      <c r="BF14" s="21">
        <f t="shared" si="25"/>
        <v>0</v>
      </c>
      <c r="BG14" s="460"/>
      <c r="BH14" s="33">
        <v>0.03</v>
      </c>
      <c r="BI14" s="34">
        <f>BC14*BH14</f>
        <v>0</v>
      </c>
      <c r="BJ14" s="25">
        <f>+BC14+BI14</f>
        <v>0</v>
      </c>
      <c r="BK14" s="35">
        <v>0</v>
      </c>
      <c r="BL14" s="20">
        <f t="shared" si="26"/>
        <v>0</v>
      </c>
      <c r="BM14" s="21">
        <f t="shared" si="27"/>
        <v>0</v>
      </c>
      <c r="BN14" s="460"/>
      <c r="BO14" s="33">
        <v>0.03</v>
      </c>
      <c r="BP14" s="34">
        <f>BJ14*BO14</f>
        <v>0</v>
      </c>
      <c r="BQ14" s="25">
        <f>+BJ14+BP14</f>
        <v>0</v>
      </c>
      <c r="BR14" s="35">
        <v>0</v>
      </c>
      <c r="BS14" s="20">
        <f t="shared" si="28"/>
        <v>0</v>
      </c>
      <c r="BT14" s="21">
        <f t="shared" si="29"/>
        <v>0</v>
      </c>
      <c r="BU14" s="22"/>
      <c r="BV14" s="28">
        <f>I14+P14+W14+AD14+AK14+AR14+AY14+BF14+BM14+BT14</f>
        <v>0</v>
      </c>
    </row>
    <row r="15" spans="2:74" x14ac:dyDescent="0.25">
      <c r="B15" s="500" t="s">
        <v>24</v>
      </c>
      <c r="C15" s="44"/>
      <c r="D15" s="30"/>
      <c r="E15" s="17" t="s">
        <v>88</v>
      </c>
      <c r="F15" s="31">
        <v>0</v>
      </c>
      <c r="G15" s="32">
        <v>0</v>
      </c>
      <c r="H15" s="20">
        <f t="shared" si="9"/>
        <v>0</v>
      </c>
      <c r="I15" s="21">
        <f t="shared" si="10"/>
        <v>0</v>
      </c>
      <c r="J15" s="22"/>
      <c r="K15" s="33">
        <v>0.03</v>
      </c>
      <c r="L15" s="34">
        <f>+F15*K15</f>
        <v>0</v>
      </c>
      <c r="M15" s="25">
        <f>+F15+L15</f>
        <v>0</v>
      </c>
      <c r="N15" s="35">
        <v>0</v>
      </c>
      <c r="O15" s="20">
        <f t="shared" si="0"/>
        <v>0</v>
      </c>
      <c r="P15" s="21">
        <f t="shared" si="11"/>
        <v>0</v>
      </c>
      <c r="Q15" s="22"/>
      <c r="R15" s="33">
        <v>0.03</v>
      </c>
      <c r="S15" s="34">
        <f>+M15*R15</f>
        <v>0</v>
      </c>
      <c r="T15" s="25">
        <f>+M15+S15</f>
        <v>0</v>
      </c>
      <c r="U15" s="35">
        <v>0</v>
      </c>
      <c r="V15" s="20">
        <f t="shared" si="1"/>
        <v>0</v>
      </c>
      <c r="W15" s="21">
        <f t="shared" si="12"/>
        <v>0</v>
      </c>
      <c r="X15" s="5"/>
      <c r="Y15" s="33">
        <v>0.03</v>
      </c>
      <c r="Z15" s="34">
        <f>T15*Y15</f>
        <v>0</v>
      </c>
      <c r="AA15" s="25">
        <f>+T15+Z15</f>
        <v>0</v>
      </c>
      <c r="AB15" s="35">
        <v>0</v>
      </c>
      <c r="AC15" s="20">
        <f t="shared" si="2"/>
        <v>0</v>
      </c>
      <c r="AD15" s="21">
        <f t="shared" si="13"/>
        <v>0</v>
      </c>
      <c r="AE15" s="22"/>
      <c r="AF15" s="33">
        <v>0.03</v>
      </c>
      <c r="AG15" s="34">
        <f>AA15*AF15</f>
        <v>0</v>
      </c>
      <c r="AH15" s="25">
        <f>+AA15+AG15</f>
        <v>0</v>
      </c>
      <c r="AI15" s="35">
        <v>0</v>
      </c>
      <c r="AJ15" s="20">
        <f t="shared" si="3"/>
        <v>0</v>
      </c>
      <c r="AK15" s="21">
        <f t="shared" si="14"/>
        <v>0</v>
      </c>
      <c r="AL15" s="460"/>
      <c r="AM15" s="33">
        <v>0.03</v>
      </c>
      <c r="AN15" s="34">
        <f>AH15*AM15</f>
        <v>0</v>
      </c>
      <c r="AO15" s="25">
        <f>+AH15+AN15</f>
        <v>0</v>
      </c>
      <c r="AP15" s="35">
        <v>0</v>
      </c>
      <c r="AQ15" s="20">
        <f t="shared" si="20"/>
        <v>0</v>
      </c>
      <c r="AR15" s="21">
        <f t="shared" si="21"/>
        <v>0</v>
      </c>
      <c r="AS15" s="460"/>
      <c r="AT15" s="33">
        <v>0.03</v>
      </c>
      <c r="AU15" s="34">
        <f>AO15*AT15</f>
        <v>0</v>
      </c>
      <c r="AV15" s="25">
        <f>+AO15+AU15</f>
        <v>0</v>
      </c>
      <c r="AW15" s="35">
        <v>0</v>
      </c>
      <c r="AX15" s="20">
        <f t="shared" si="22"/>
        <v>0</v>
      </c>
      <c r="AY15" s="21">
        <f t="shared" si="23"/>
        <v>0</v>
      </c>
      <c r="AZ15" s="460"/>
      <c r="BA15" s="33">
        <v>0.03</v>
      </c>
      <c r="BB15" s="34">
        <f>AV15*BA15</f>
        <v>0</v>
      </c>
      <c r="BC15" s="25">
        <f>+AV15+BB15</f>
        <v>0</v>
      </c>
      <c r="BD15" s="35">
        <v>0</v>
      </c>
      <c r="BE15" s="20">
        <f t="shared" si="24"/>
        <v>0</v>
      </c>
      <c r="BF15" s="21">
        <f t="shared" si="25"/>
        <v>0</v>
      </c>
      <c r="BG15" s="460"/>
      <c r="BH15" s="33">
        <v>0.03</v>
      </c>
      <c r="BI15" s="34">
        <f>BC15*BH15</f>
        <v>0</v>
      </c>
      <c r="BJ15" s="25">
        <f>+BC15+BI15</f>
        <v>0</v>
      </c>
      <c r="BK15" s="35">
        <v>0</v>
      </c>
      <c r="BL15" s="20">
        <f t="shared" si="26"/>
        <v>0</v>
      </c>
      <c r="BM15" s="21">
        <f t="shared" si="27"/>
        <v>0</v>
      </c>
      <c r="BN15" s="460"/>
      <c r="BO15" s="33">
        <v>0.03</v>
      </c>
      <c r="BP15" s="34">
        <f>BJ15*BO15</f>
        <v>0</v>
      </c>
      <c r="BQ15" s="25">
        <f>+BJ15+BP15</f>
        <v>0</v>
      </c>
      <c r="BR15" s="35">
        <v>0</v>
      </c>
      <c r="BS15" s="20">
        <f t="shared" si="28"/>
        <v>0</v>
      </c>
      <c r="BT15" s="21">
        <f t="shared" si="29"/>
        <v>0</v>
      </c>
      <c r="BU15" s="22"/>
      <c r="BV15" s="28">
        <f>I15+P15+W15+AD15+AK15+AR15+AY15+BF15+BM15+BT15</f>
        <v>0</v>
      </c>
    </row>
    <row r="16" spans="2:74" x14ac:dyDescent="0.25">
      <c r="B16" s="501" t="s">
        <v>25</v>
      </c>
      <c r="C16" s="433"/>
      <c r="D16" s="30"/>
      <c r="E16" s="17" t="s">
        <v>88</v>
      </c>
      <c r="F16" s="45">
        <v>0</v>
      </c>
      <c r="G16" s="46">
        <v>0</v>
      </c>
      <c r="H16" s="20">
        <f t="shared" si="9"/>
        <v>0</v>
      </c>
      <c r="I16" s="51">
        <f t="shared" si="10"/>
        <v>0</v>
      </c>
      <c r="J16" s="22"/>
      <c r="K16" s="47">
        <v>0.03</v>
      </c>
      <c r="L16" s="48">
        <f>+F16*K16</f>
        <v>0</v>
      </c>
      <c r="M16" s="49">
        <f>+F16+L16</f>
        <v>0</v>
      </c>
      <c r="N16" s="50">
        <v>0</v>
      </c>
      <c r="O16" s="20">
        <f t="shared" si="0"/>
        <v>0</v>
      </c>
      <c r="P16" s="51">
        <f t="shared" si="11"/>
        <v>0</v>
      </c>
      <c r="Q16" s="22"/>
      <c r="R16" s="47">
        <v>0.03</v>
      </c>
      <c r="S16" s="48">
        <f>+M16*R16</f>
        <v>0</v>
      </c>
      <c r="T16" s="49">
        <f>+M16+S16</f>
        <v>0</v>
      </c>
      <c r="U16" s="50">
        <v>0</v>
      </c>
      <c r="V16" s="20">
        <f t="shared" si="1"/>
        <v>0</v>
      </c>
      <c r="W16" s="51">
        <f t="shared" si="12"/>
        <v>0</v>
      </c>
      <c r="X16" s="5"/>
      <c r="Y16" s="47">
        <v>0.03</v>
      </c>
      <c r="Z16" s="48">
        <f>T16*Y16</f>
        <v>0</v>
      </c>
      <c r="AA16" s="49">
        <f>+T16+Z16</f>
        <v>0</v>
      </c>
      <c r="AB16" s="50">
        <v>0</v>
      </c>
      <c r="AC16" s="20">
        <f t="shared" si="2"/>
        <v>0</v>
      </c>
      <c r="AD16" s="51">
        <f t="shared" si="13"/>
        <v>0</v>
      </c>
      <c r="AE16" s="22"/>
      <c r="AF16" s="47">
        <v>0.03</v>
      </c>
      <c r="AG16" s="48">
        <f>AA16*AF16</f>
        <v>0</v>
      </c>
      <c r="AH16" s="49">
        <f>+AA16+AG16</f>
        <v>0</v>
      </c>
      <c r="AI16" s="50">
        <v>0</v>
      </c>
      <c r="AJ16" s="20">
        <f t="shared" si="3"/>
        <v>0</v>
      </c>
      <c r="AK16" s="51">
        <f t="shared" si="14"/>
        <v>0</v>
      </c>
      <c r="AL16" s="460"/>
      <c r="AM16" s="47">
        <v>0.03</v>
      </c>
      <c r="AN16" s="48">
        <f>AH16*AM16</f>
        <v>0</v>
      </c>
      <c r="AO16" s="49">
        <f>+AH16+AN16</f>
        <v>0</v>
      </c>
      <c r="AP16" s="50">
        <v>0</v>
      </c>
      <c r="AQ16" s="20">
        <f t="shared" si="20"/>
        <v>0</v>
      </c>
      <c r="AR16" s="51">
        <f t="shared" si="21"/>
        <v>0</v>
      </c>
      <c r="AS16" s="460"/>
      <c r="AT16" s="47">
        <v>0.03</v>
      </c>
      <c r="AU16" s="48">
        <f>AO16*AT16</f>
        <v>0</v>
      </c>
      <c r="AV16" s="49">
        <f>+AO16+AU16</f>
        <v>0</v>
      </c>
      <c r="AW16" s="50">
        <v>0</v>
      </c>
      <c r="AX16" s="20">
        <f t="shared" si="22"/>
        <v>0</v>
      </c>
      <c r="AY16" s="51">
        <f t="shared" si="23"/>
        <v>0</v>
      </c>
      <c r="AZ16" s="460"/>
      <c r="BA16" s="47">
        <v>0.03</v>
      </c>
      <c r="BB16" s="48">
        <f>AV16*BA16</f>
        <v>0</v>
      </c>
      <c r="BC16" s="49">
        <f>+AV16+BB16</f>
        <v>0</v>
      </c>
      <c r="BD16" s="50">
        <v>0</v>
      </c>
      <c r="BE16" s="20">
        <f t="shared" si="24"/>
        <v>0</v>
      </c>
      <c r="BF16" s="51">
        <f t="shared" si="25"/>
        <v>0</v>
      </c>
      <c r="BG16" s="460"/>
      <c r="BH16" s="47">
        <v>0.03</v>
      </c>
      <c r="BI16" s="48">
        <f>BC16*BH16</f>
        <v>0</v>
      </c>
      <c r="BJ16" s="49">
        <f>+BC16+BI16</f>
        <v>0</v>
      </c>
      <c r="BK16" s="50">
        <v>0</v>
      </c>
      <c r="BL16" s="20">
        <f t="shared" si="26"/>
        <v>0</v>
      </c>
      <c r="BM16" s="51">
        <f t="shared" si="27"/>
        <v>0</v>
      </c>
      <c r="BN16" s="460"/>
      <c r="BO16" s="47">
        <v>0.03</v>
      </c>
      <c r="BP16" s="48">
        <f>BJ16*BO16</f>
        <v>0</v>
      </c>
      <c r="BQ16" s="49">
        <f>+BJ16+BP16</f>
        <v>0</v>
      </c>
      <c r="BR16" s="50">
        <v>0</v>
      </c>
      <c r="BS16" s="20">
        <f t="shared" si="28"/>
        <v>0</v>
      </c>
      <c r="BT16" s="51">
        <f t="shared" si="29"/>
        <v>0</v>
      </c>
      <c r="BU16" s="22"/>
      <c r="BV16" s="439">
        <f>I16+P16+W16+AD16+AK16+AR16+AY16+BF16+BM16+BT16</f>
        <v>0</v>
      </c>
    </row>
    <row r="17" spans="2:74" ht="12.75" customHeight="1" x14ac:dyDescent="0.25">
      <c r="B17" s="395"/>
      <c r="C17" s="426"/>
      <c r="D17" s="37"/>
      <c r="E17" s="52"/>
      <c r="F17" s="53"/>
      <c r="G17" s="54"/>
      <c r="H17" s="20"/>
      <c r="I17" s="22"/>
      <c r="J17" s="22"/>
      <c r="K17" s="55"/>
      <c r="L17" s="53"/>
      <c r="M17" s="53"/>
      <c r="N17" s="6"/>
      <c r="O17" s="20"/>
      <c r="P17" s="40"/>
      <c r="Q17" s="22"/>
      <c r="R17" s="55"/>
      <c r="S17" s="53"/>
      <c r="T17" s="53"/>
      <c r="U17" s="6"/>
      <c r="V17" s="20"/>
      <c r="W17" s="40"/>
      <c r="X17" s="5"/>
      <c r="Y17" s="55"/>
      <c r="Z17" s="53"/>
      <c r="AA17" s="53"/>
      <c r="AB17" s="6"/>
      <c r="AC17" s="20"/>
      <c r="AD17" s="40"/>
      <c r="AE17" s="22"/>
      <c r="AF17" s="55"/>
      <c r="AG17" s="53"/>
      <c r="AH17" s="53"/>
      <c r="AI17" s="6"/>
      <c r="AJ17" s="20"/>
      <c r="AK17" s="40"/>
      <c r="AL17" s="460"/>
      <c r="AM17" s="55"/>
      <c r="AN17" s="53"/>
      <c r="AO17" s="53"/>
      <c r="AP17" s="6"/>
      <c r="AQ17" s="20"/>
      <c r="AR17" s="40"/>
      <c r="AS17" s="460"/>
      <c r="AT17" s="55"/>
      <c r="AU17" s="53"/>
      <c r="AV17" s="53"/>
      <c r="AW17" s="6"/>
      <c r="AX17" s="20"/>
      <c r="AY17" s="40"/>
      <c r="AZ17" s="460"/>
      <c r="BA17" s="55"/>
      <c r="BB17" s="53"/>
      <c r="BC17" s="53"/>
      <c r="BD17" s="6"/>
      <c r="BE17" s="20"/>
      <c r="BF17" s="40"/>
      <c r="BG17" s="460"/>
      <c r="BH17" s="55"/>
      <c r="BI17" s="53"/>
      <c r="BJ17" s="53"/>
      <c r="BK17" s="6"/>
      <c r="BL17" s="20"/>
      <c r="BM17" s="40"/>
      <c r="BN17" s="460"/>
      <c r="BO17" s="55"/>
      <c r="BP17" s="53"/>
      <c r="BQ17" s="53"/>
      <c r="BR17" s="6"/>
      <c r="BS17" s="20"/>
      <c r="BT17" s="40"/>
      <c r="BU17" s="22"/>
      <c r="BV17" s="462"/>
    </row>
    <row r="18" spans="2:74" x14ac:dyDescent="0.25">
      <c r="B18" s="502" t="s">
        <v>26</v>
      </c>
      <c r="C18" s="435"/>
      <c r="D18" s="30"/>
      <c r="E18" s="17"/>
      <c r="F18" s="18">
        <v>0</v>
      </c>
      <c r="G18" s="19">
        <v>0</v>
      </c>
      <c r="H18" s="20">
        <f>F18*G18</f>
        <v>0</v>
      </c>
      <c r="I18" s="27">
        <f>ROUND(H18,0)</f>
        <v>0</v>
      </c>
      <c r="J18" s="22"/>
      <c r="K18" s="23">
        <v>0.03</v>
      </c>
      <c r="L18" s="24">
        <f>+F18*K18</f>
        <v>0</v>
      </c>
      <c r="M18" s="43">
        <f>+F18+L18</f>
        <v>0</v>
      </c>
      <c r="N18" s="19">
        <v>0</v>
      </c>
      <c r="O18" s="20">
        <f>M18*N18</f>
        <v>0</v>
      </c>
      <c r="P18" s="21">
        <f>ROUND(O18,0)</f>
        <v>0</v>
      </c>
      <c r="Q18" s="22"/>
      <c r="R18" s="23">
        <v>0.03</v>
      </c>
      <c r="S18" s="24">
        <f>+M18*R18</f>
        <v>0</v>
      </c>
      <c r="T18" s="43">
        <f>+M18+S18</f>
        <v>0</v>
      </c>
      <c r="U18" s="19">
        <v>0</v>
      </c>
      <c r="V18" s="20">
        <f>T18*U18</f>
        <v>0</v>
      </c>
      <c r="W18" s="21">
        <f>ROUND(V18,0)</f>
        <v>0</v>
      </c>
      <c r="X18" s="5"/>
      <c r="Y18" s="23">
        <v>0.03</v>
      </c>
      <c r="Z18" s="24">
        <f>T18*Y18</f>
        <v>0</v>
      </c>
      <c r="AA18" s="43">
        <f>+T18+Z18</f>
        <v>0</v>
      </c>
      <c r="AB18" s="19">
        <v>0</v>
      </c>
      <c r="AC18" s="20">
        <f>AA18*AB18</f>
        <v>0</v>
      </c>
      <c r="AD18" s="21">
        <f>ROUND(AC18,0)</f>
        <v>0</v>
      </c>
      <c r="AE18" s="22"/>
      <c r="AF18" s="23">
        <v>0.03</v>
      </c>
      <c r="AG18" s="24">
        <f>AA18*AF18</f>
        <v>0</v>
      </c>
      <c r="AH18" s="43">
        <f>+AA18+AG18</f>
        <v>0</v>
      </c>
      <c r="AI18" s="19">
        <v>0</v>
      </c>
      <c r="AJ18" s="20">
        <f>AH18*AI18</f>
        <v>0</v>
      </c>
      <c r="AK18" s="21">
        <f>ROUND(AJ18,0)</f>
        <v>0</v>
      </c>
      <c r="AL18" s="460"/>
      <c r="AM18" s="23">
        <v>0.03</v>
      </c>
      <c r="AN18" s="24">
        <f>AH18*AM18</f>
        <v>0</v>
      </c>
      <c r="AO18" s="43">
        <f>+AH18+AN18</f>
        <v>0</v>
      </c>
      <c r="AP18" s="19">
        <v>0</v>
      </c>
      <c r="AQ18" s="20">
        <f>AO18*AP18</f>
        <v>0</v>
      </c>
      <c r="AR18" s="21">
        <f>ROUND(AQ18,0)</f>
        <v>0</v>
      </c>
      <c r="AS18" s="460"/>
      <c r="AT18" s="23">
        <v>0.03</v>
      </c>
      <c r="AU18" s="24">
        <f>AO18*AT18</f>
        <v>0</v>
      </c>
      <c r="AV18" s="43">
        <f>+AO18+AU18</f>
        <v>0</v>
      </c>
      <c r="AW18" s="19">
        <v>0</v>
      </c>
      <c r="AX18" s="20">
        <f>AV18*AW18</f>
        <v>0</v>
      </c>
      <c r="AY18" s="21">
        <f>ROUND(AX18,0)</f>
        <v>0</v>
      </c>
      <c r="AZ18" s="460"/>
      <c r="BA18" s="23">
        <v>0.03</v>
      </c>
      <c r="BB18" s="24">
        <f>AV18*BA18</f>
        <v>0</v>
      </c>
      <c r="BC18" s="43">
        <f>+AV18+BB18</f>
        <v>0</v>
      </c>
      <c r="BD18" s="19">
        <v>0</v>
      </c>
      <c r="BE18" s="20">
        <f>BC18*BD18</f>
        <v>0</v>
      </c>
      <c r="BF18" s="21">
        <f>ROUND(BE18,0)</f>
        <v>0</v>
      </c>
      <c r="BG18" s="460"/>
      <c r="BH18" s="23">
        <v>0.03</v>
      </c>
      <c r="BI18" s="24">
        <f>BC18*BH18</f>
        <v>0</v>
      </c>
      <c r="BJ18" s="43">
        <f>+BC18+BI18</f>
        <v>0</v>
      </c>
      <c r="BK18" s="19">
        <v>0</v>
      </c>
      <c r="BL18" s="20">
        <f>BJ18*BK18</f>
        <v>0</v>
      </c>
      <c r="BM18" s="21">
        <f>ROUND(BL18,0)</f>
        <v>0</v>
      </c>
      <c r="BN18" s="460"/>
      <c r="BO18" s="23">
        <v>0.03</v>
      </c>
      <c r="BP18" s="24">
        <f>BJ18*BO18</f>
        <v>0</v>
      </c>
      <c r="BQ18" s="43">
        <f>+BJ18+BP18</f>
        <v>0</v>
      </c>
      <c r="BR18" s="19">
        <v>0</v>
      </c>
      <c r="BS18" s="20">
        <f>BQ18*BR18</f>
        <v>0</v>
      </c>
      <c r="BT18" s="21">
        <f>ROUND(BS18,0)</f>
        <v>0</v>
      </c>
      <c r="BU18" s="22"/>
      <c r="BV18" s="70">
        <f>I18+P18+W18+AD18+AK18+AR18+AY18+BF18+BM18+BT18</f>
        <v>0</v>
      </c>
    </row>
    <row r="19" spans="2:74" x14ac:dyDescent="0.25">
      <c r="B19" s="500" t="s">
        <v>27</v>
      </c>
      <c r="C19" s="44"/>
      <c r="D19" s="30"/>
      <c r="E19" s="17"/>
      <c r="F19" s="31">
        <v>0</v>
      </c>
      <c r="G19" s="32">
        <v>0</v>
      </c>
      <c r="H19" s="20">
        <f>F19*G19</f>
        <v>0</v>
      </c>
      <c r="I19" s="21">
        <f>ROUND(H19,0)</f>
        <v>0</v>
      </c>
      <c r="J19" s="22"/>
      <c r="K19" s="33">
        <v>0.03</v>
      </c>
      <c r="L19" s="34">
        <f>+F19*K19</f>
        <v>0</v>
      </c>
      <c r="M19" s="25">
        <f>+F19+L19</f>
        <v>0</v>
      </c>
      <c r="N19" s="32">
        <v>0</v>
      </c>
      <c r="O19" s="20">
        <f>M19*N19</f>
        <v>0</v>
      </c>
      <c r="P19" s="21">
        <f>ROUND(O19,0)</f>
        <v>0</v>
      </c>
      <c r="Q19" s="22"/>
      <c r="R19" s="33">
        <v>0.03</v>
      </c>
      <c r="S19" s="34">
        <f>+M19*R19</f>
        <v>0</v>
      </c>
      <c r="T19" s="25">
        <f>+M19+S19</f>
        <v>0</v>
      </c>
      <c r="U19" s="32">
        <v>0</v>
      </c>
      <c r="V19" s="20">
        <f>T19*U19</f>
        <v>0</v>
      </c>
      <c r="W19" s="21">
        <f>ROUND(V19,0)</f>
        <v>0</v>
      </c>
      <c r="X19" s="5"/>
      <c r="Y19" s="33">
        <v>0.03</v>
      </c>
      <c r="Z19" s="34">
        <f>T19*Y19</f>
        <v>0</v>
      </c>
      <c r="AA19" s="25">
        <f>+T19+Z19</f>
        <v>0</v>
      </c>
      <c r="AB19" s="32">
        <v>0</v>
      </c>
      <c r="AC19" s="20">
        <f>AA19*AB19</f>
        <v>0</v>
      </c>
      <c r="AD19" s="21">
        <f>ROUND(AC19,0)</f>
        <v>0</v>
      </c>
      <c r="AE19" s="22"/>
      <c r="AF19" s="33">
        <v>0.03</v>
      </c>
      <c r="AG19" s="34">
        <f>AA19*AF19</f>
        <v>0</v>
      </c>
      <c r="AH19" s="25">
        <f>+AA19+AG19</f>
        <v>0</v>
      </c>
      <c r="AI19" s="32">
        <v>0</v>
      </c>
      <c r="AJ19" s="20">
        <f>AH19*AI19</f>
        <v>0</v>
      </c>
      <c r="AK19" s="21">
        <f>ROUND(AJ19,0)</f>
        <v>0</v>
      </c>
      <c r="AL19" s="460"/>
      <c r="AM19" s="33">
        <v>0.03</v>
      </c>
      <c r="AN19" s="34">
        <f>AH19*AM19</f>
        <v>0</v>
      </c>
      <c r="AO19" s="25">
        <f>+AH19+AN19</f>
        <v>0</v>
      </c>
      <c r="AP19" s="32">
        <v>0</v>
      </c>
      <c r="AQ19" s="20">
        <f>AO19*AP19</f>
        <v>0</v>
      </c>
      <c r="AR19" s="21">
        <f>ROUND(AQ19,0)</f>
        <v>0</v>
      </c>
      <c r="AS19" s="460"/>
      <c r="AT19" s="33">
        <v>0.03</v>
      </c>
      <c r="AU19" s="34">
        <f>AO19*AT19</f>
        <v>0</v>
      </c>
      <c r="AV19" s="25">
        <f>+AO19+AU19</f>
        <v>0</v>
      </c>
      <c r="AW19" s="32">
        <v>0</v>
      </c>
      <c r="AX19" s="20">
        <f>AV19*AW19</f>
        <v>0</v>
      </c>
      <c r="AY19" s="21">
        <f>ROUND(AX19,0)</f>
        <v>0</v>
      </c>
      <c r="AZ19" s="460"/>
      <c r="BA19" s="33">
        <v>0.03</v>
      </c>
      <c r="BB19" s="34">
        <f>AV19*BA19</f>
        <v>0</v>
      </c>
      <c r="BC19" s="25">
        <f>+AV19+BB19</f>
        <v>0</v>
      </c>
      <c r="BD19" s="32">
        <v>0</v>
      </c>
      <c r="BE19" s="20">
        <f>BC19*BD19</f>
        <v>0</v>
      </c>
      <c r="BF19" s="21">
        <f>ROUND(BE19,0)</f>
        <v>0</v>
      </c>
      <c r="BG19" s="460"/>
      <c r="BH19" s="33">
        <v>0.03</v>
      </c>
      <c r="BI19" s="34">
        <f>BC19*BH19</f>
        <v>0</v>
      </c>
      <c r="BJ19" s="25">
        <f>+BC19+BI19</f>
        <v>0</v>
      </c>
      <c r="BK19" s="32">
        <v>0</v>
      </c>
      <c r="BL19" s="20">
        <f>BJ19*BK19</f>
        <v>0</v>
      </c>
      <c r="BM19" s="21">
        <f>ROUND(BL19,0)</f>
        <v>0</v>
      </c>
      <c r="BN19" s="460"/>
      <c r="BO19" s="33">
        <v>0.03</v>
      </c>
      <c r="BP19" s="34">
        <f>BJ19*BO19</f>
        <v>0</v>
      </c>
      <c r="BQ19" s="25">
        <f>+BJ19+BP19</f>
        <v>0</v>
      </c>
      <c r="BR19" s="32">
        <v>0</v>
      </c>
      <c r="BS19" s="20">
        <f>BQ19*BR19</f>
        <v>0</v>
      </c>
      <c r="BT19" s="21">
        <f>ROUND(BS19,0)</f>
        <v>0</v>
      </c>
      <c r="BU19" s="22"/>
      <c r="BV19" s="28">
        <f>I19+P19+W19+AD19+AK19+AR19+AY19+BF19+BM19+BT19</f>
        <v>0</v>
      </c>
    </row>
    <row r="20" spans="2:74" x14ac:dyDescent="0.25">
      <c r="B20" s="500" t="s">
        <v>28</v>
      </c>
      <c r="C20" s="44"/>
      <c r="D20" s="30"/>
      <c r="E20" s="17"/>
      <c r="F20" s="31">
        <v>0</v>
      </c>
      <c r="G20" s="32">
        <v>0</v>
      </c>
      <c r="H20" s="20">
        <f>F20*G20</f>
        <v>0</v>
      </c>
      <c r="I20" s="21">
        <f>ROUND(H20,0)</f>
        <v>0</v>
      </c>
      <c r="J20" s="22"/>
      <c r="K20" s="33">
        <v>0.03</v>
      </c>
      <c r="L20" s="34">
        <f>+F20*K20</f>
        <v>0</v>
      </c>
      <c r="M20" s="25">
        <f>+F20+L20</f>
        <v>0</v>
      </c>
      <c r="N20" s="32">
        <v>0</v>
      </c>
      <c r="O20" s="20">
        <f>M20*N20</f>
        <v>0</v>
      </c>
      <c r="P20" s="21">
        <f>ROUND(O20,0)</f>
        <v>0</v>
      </c>
      <c r="Q20" s="22"/>
      <c r="R20" s="33">
        <v>0.03</v>
      </c>
      <c r="S20" s="34">
        <f>+M20*R20</f>
        <v>0</v>
      </c>
      <c r="T20" s="25">
        <f>+M20+S20</f>
        <v>0</v>
      </c>
      <c r="U20" s="32">
        <v>0</v>
      </c>
      <c r="V20" s="20">
        <f>T20*U20</f>
        <v>0</v>
      </c>
      <c r="W20" s="21">
        <f>ROUND(V20,0)</f>
        <v>0</v>
      </c>
      <c r="X20" s="5"/>
      <c r="Y20" s="33">
        <v>0.03</v>
      </c>
      <c r="Z20" s="34">
        <f>T20*Y20</f>
        <v>0</v>
      </c>
      <c r="AA20" s="25">
        <f>+T20+Z20</f>
        <v>0</v>
      </c>
      <c r="AB20" s="32">
        <v>0</v>
      </c>
      <c r="AC20" s="20">
        <f>AA20*AB20</f>
        <v>0</v>
      </c>
      <c r="AD20" s="21">
        <f>ROUND(AC20,0)</f>
        <v>0</v>
      </c>
      <c r="AE20" s="22"/>
      <c r="AF20" s="33">
        <v>0.03</v>
      </c>
      <c r="AG20" s="34">
        <f>AA20*AF20</f>
        <v>0</v>
      </c>
      <c r="AH20" s="25">
        <f>+AA20+AG20</f>
        <v>0</v>
      </c>
      <c r="AI20" s="32">
        <v>0</v>
      </c>
      <c r="AJ20" s="20">
        <f>AH20*AI20</f>
        <v>0</v>
      </c>
      <c r="AK20" s="21">
        <f>ROUND(AJ20,0)</f>
        <v>0</v>
      </c>
      <c r="AL20" s="460"/>
      <c r="AM20" s="33">
        <v>0.03</v>
      </c>
      <c r="AN20" s="34">
        <f>AH20*AM20</f>
        <v>0</v>
      </c>
      <c r="AO20" s="25">
        <f>+AH20+AN20</f>
        <v>0</v>
      </c>
      <c r="AP20" s="32">
        <v>0</v>
      </c>
      <c r="AQ20" s="20">
        <f>AO20*AP20</f>
        <v>0</v>
      </c>
      <c r="AR20" s="21">
        <f>ROUND(AQ20,0)</f>
        <v>0</v>
      </c>
      <c r="AS20" s="460"/>
      <c r="AT20" s="33">
        <v>0.03</v>
      </c>
      <c r="AU20" s="34">
        <f>AO20*AT20</f>
        <v>0</v>
      </c>
      <c r="AV20" s="25">
        <f>+AO20+AU20</f>
        <v>0</v>
      </c>
      <c r="AW20" s="32">
        <v>0</v>
      </c>
      <c r="AX20" s="20">
        <f>AV20*AW20</f>
        <v>0</v>
      </c>
      <c r="AY20" s="21">
        <f>ROUND(AX20,0)</f>
        <v>0</v>
      </c>
      <c r="AZ20" s="460"/>
      <c r="BA20" s="33">
        <v>0.03</v>
      </c>
      <c r="BB20" s="34">
        <f>AV20*BA20</f>
        <v>0</v>
      </c>
      <c r="BC20" s="25">
        <f>+AV20+BB20</f>
        <v>0</v>
      </c>
      <c r="BD20" s="32">
        <v>0</v>
      </c>
      <c r="BE20" s="20">
        <f>BC20*BD20</f>
        <v>0</v>
      </c>
      <c r="BF20" s="21">
        <f>ROUND(BE20,0)</f>
        <v>0</v>
      </c>
      <c r="BG20" s="460"/>
      <c r="BH20" s="33">
        <v>0.03</v>
      </c>
      <c r="BI20" s="34">
        <f>BC20*BH20</f>
        <v>0</v>
      </c>
      <c r="BJ20" s="25">
        <f>+BC20+BI20</f>
        <v>0</v>
      </c>
      <c r="BK20" s="32">
        <v>0</v>
      </c>
      <c r="BL20" s="20">
        <f>BJ20*BK20</f>
        <v>0</v>
      </c>
      <c r="BM20" s="21">
        <f>ROUND(BL20,0)</f>
        <v>0</v>
      </c>
      <c r="BN20" s="460"/>
      <c r="BO20" s="33">
        <v>0.03</v>
      </c>
      <c r="BP20" s="34">
        <f>BJ20*BO20</f>
        <v>0</v>
      </c>
      <c r="BQ20" s="25">
        <f>+BJ20+BP20</f>
        <v>0</v>
      </c>
      <c r="BR20" s="32">
        <v>0</v>
      </c>
      <c r="BS20" s="20">
        <f>BQ20*BR20</f>
        <v>0</v>
      </c>
      <c r="BT20" s="21">
        <f>ROUND(BS20,0)</f>
        <v>0</v>
      </c>
      <c r="BU20" s="22"/>
      <c r="BV20" s="28">
        <f>I20+P20+W20+AD20+AK20+AR20+AY20+BF20+BM20+BT20</f>
        <v>0</v>
      </c>
    </row>
    <row r="21" spans="2:74" x14ac:dyDescent="0.25">
      <c r="B21" s="500" t="s">
        <v>29</v>
      </c>
      <c r="C21" s="44"/>
      <c r="D21" s="30"/>
      <c r="E21" s="17"/>
      <c r="F21" s="31">
        <v>0</v>
      </c>
      <c r="G21" s="32">
        <v>0</v>
      </c>
      <c r="H21" s="20">
        <f>F21*G21</f>
        <v>0</v>
      </c>
      <c r="I21" s="21">
        <f>ROUND(H21,0)</f>
        <v>0</v>
      </c>
      <c r="J21" s="22"/>
      <c r="K21" s="33">
        <v>0.03</v>
      </c>
      <c r="L21" s="34">
        <f>+F21*K21</f>
        <v>0</v>
      </c>
      <c r="M21" s="25">
        <f>+F21+L21</f>
        <v>0</v>
      </c>
      <c r="N21" s="32">
        <v>0</v>
      </c>
      <c r="O21" s="20">
        <f>M21*N21</f>
        <v>0</v>
      </c>
      <c r="P21" s="21">
        <f>ROUND(O21,0)</f>
        <v>0</v>
      </c>
      <c r="Q21" s="22"/>
      <c r="R21" s="33">
        <v>0.03</v>
      </c>
      <c r="S21" s="34">
        <f>+M21*R21</f>
        <v>0</v>
      </c>
      <c r="T21" s="25">
        <f>+M21+S21</f>
        <v>0</v>
      </c>
      <c r="U21" s="32">
        <v>0</v>
      </c>
      <c r="V21" s="20">
        <f>T21*U21</f>
        <v>0</v>
      </c>
      <c r="W21" s="21">
        <f>ROUND(V21,0)</f>
        <v>0</v>
      </c>
      <c r="X21" s="5"/>
      <c r="Y21" s="33">
        <v>0.03</v>
      </c>
      <c r="Z21" s="34">
        <f>T21*Y21</f>
        <v>0</v>
      </c>
      <c r="AA21" s="25">
        <f>+T21+Z21</f>
        <v>0</v>
      </c>
      <c r="AB21" s="32">
        <v>0</v>
      </c>
      <c r="AC21" s="20">
        <f>AA21*AB21</f>
        <v>0</v>
      </c>
      <c r="AD21" s="21">
        <f>ROUND(AC21,0)</f>
        <v>0</v>
      </c>
      <c r="AE21" s="22"/>
      <c r="AF21" s="33">
        <v>0.03</v>
      </c>
      <c r="AG21" s="34">
        <f>AA21*AF21</f>
        <v>0</v>
      </c>
      <c r="AH21" s="25">
        <f>+AA21+AG21</f>
        <v>0</v>
      </c>
      <c r="AI21" s="32">
        <v>0</v>
      </c>
      <c r="AJ21" s="20">
        <f>AH21*AI21</f>
        <v>0</v>
      </c>
      <c r="AK21" s="21">
        <f>ROUND(AJ21,0)</f>
        <v>0</v>
      </c>
      <c r="AL21" s="460"/>
      <c r="AM21" s="33">
        <v>0.03</v>
      </c>
      <c r="AN21" s="34">
        <f>AH21*AM21</f>
        <v>0</v>
      </c>
      <c r="AO21" s="25">
        <f>+AH21+AN21</f>
        <v>0</v>
      </c>
      <c r="AP21" s="32">
        <v>0</v>
      </c>
      <c r="AQ21" s="20">
        <f>AO21*AP21</f>
        <v>0</v>
      </c>
      <c r="AR21" s="21">
        <f>ROUND(AQ21,0)</f>
        <v>0</v>
      </c>
      <c r="AS21" s="460"/>
      <c r="AT21" s="33">
        <v>0.03</v>
      </c>
      <c r="AU21" s="34">
        <f>AO21*AT21</f>
        <v>0</v>
      </c>
      <c r="AV21" s="25">
        <f>+AO21+AU21</f>
        <v>0</v>
      </c>
      <c r="AW21" s="32">
        <v>0</v>
      </c>
      <c r="AX21" s="20">
        <f>AV21*AW21</f>
        <v>0</v>
      </c>
      <c r="AY21" s="21">
        <f>ROUND(AX21,0)</f>
        <v>0</v>
      </c>
      <c r="AZ21" s="460"/>
      <c r="BA21" s="33">
        <v>0.03</v>
      </c>
      <c r="BB21" s="34">
        <f>AV21*BA21</f>
        <v>0</v>
      </c>
      <c r="BC21" s="25">
        <f>+AV21+BB21</f>
        <v>0</v>
      </c>
      <c r="BD21" s="32">
        <v>0</v>
      </c>
      <c r="BE21" s="20">
        <f>BC21*BD21</f>
        <v>0</v>
      </c>
      <c r="BF21" s="21">
        <f>ROUND(BE21,0)</f>
        <v>0</v>
      </c>
      <c r="BG21" s="460"/>
      <c r="BH21" s="33">
        <v>0.03</v>
      </c>
      <c r="BI21" s="34">
        <f>BC21*BH21</f>
        <v>0</v>
      </c>
      <c r="BJ21" s="25">
        <f>+BC21+BI21</f>
        <v>0</v>
      </c>
      <c r="BK21" s="32">
        <v>0</v>
      </c>
      <c r="BL21" s="20">
        <f>BJ21*BK21</f>
        <v>0</v>
      </c>
      <c r="BM21" s="21">
        <f>ROUND(BL21,0)</f>
        <v>0</v>
      </c>
      <c r="BN21" s="460"/>
      <c r="BO21" s="33">
        <v>0.03</v>
      </c>
      <c r="BP21" s="34">
        <f>BJ21*BO21</f>
        <v>0</v>
      </c>
      <c r="BQ21" s="25">
        <f>+BJ21+BP21</f>
        <v>0</v>
      </c>
      <c r="BR21" s="32">
        <v>0</v>
      </c>
      <c r="BS21" s="20">
        <f>BQ21*BR21</f>
        <v>0</v>
      </c>
      <c r="BT21" s="21">
        <f>ROUND(BS21,0)</f>
        <v>0</v>
      </c>
      <c r="BU21" s="22"/>
      <c r="BV21" s="28">
        <f>I21+P21+W21+AD21+AK21+AR21+AY21+BF21+BM21+BT21</f>
        <v>0</v>
      </c>
    </row>
    <row r="22" spans="2:74" x14ac:dyDescent="0.25">
      <c r="B22" s="501" t="s">
        <v>30</v>
      </c>
      <c r="C22" s="433"/>
      <c r="D22" s="30"/>
      <c r="E22" s="432"/>
      <c r="F22" s="45">
        <v>0</v>
      </c>
      <c r="G22" s="46">
        <v>0</v>
      </c>
      <c r="H22" s="20">
        <f t="shared" ref="H22:H40" si="30">F22*G22</f>
        <v>0</v>
      </c>
      <c r="I22" s="51">
        <f t="shared" ref="I22:I40" si="31">ROUND(H22,0)</f>
        <v>0</v>
      </c>
      <c r="J22" s="22"/>
      <c r="K22" s="47">
        <v>0.03</v>
      </c>
      <c r="L22" s="48">
        <f t="shared" ref="L22:L40" si="32">+F22*K22</f>
        <v>0</v>
      </c>
      <c r="M22" s="49">
        <f t="shared" ref="M22:M40" si="33">+F22+L22</f>
        <v>0</v>
      </c>
      <c r="N22" s="46">
        <v>0</v>
      </c>
      <c r="O22" s="20">
        <f t="shared" ref="O22:O40" si="34">M22*N22</f>
        <v>0</v>
      </c>
      <c r="P22" s="51">
        <f t="shared" ref="P22:P40" si="35">ROUND(O22,0)</f>
        <v>0</v>
      </c>
      <c r="Q22" s="22"/>
      <c r="R22" s="47">
        <v>0.03</v>
      </c>
      <c r="S22" s="48">
        <f t="shared" ref="S22:S40" si="36">+M22*R22</f>
        <v>0</v>
      </c>
      <c r="T22" s="49">
        <f t="shared" ref="T22:T40" si="37">+M22+S22</f>
        <v>0</v>
      </c>
      <c r="U22" s="46">
        <v>0</v>
      </c>
      <c r="V22" s="20">
        <f t="shared" ref="V22:V40" si="38">T22*U22</f>
        <v>0</v>
      </c>
      <c r="W22" s="51">
        <f t="shared" ref="W22:W40" si="39">ROUND(V22,0)</f>
        <v>0</v>
      </c>
      <c r="X22" s="423"/>
      <c r="Y22" s="47">
        <v>0.03</v>
      </c>
      <c r="Z22" s="48">
        <f t="shared" ref="Z22:Z40" si="40">T22*Y22</f>
        <v>0</v>
      </c>
      <c r="AA22" s="49">
        <f t="shared" ref="AA22:AA40" si="41">+T22+Z22</f>
        <v>0</v>
      </c>
      <c r="AB22" s="46">
        <v>0</v>
      </c>
      <c r="AC22" s="20">
        <f t="shared" ref="AC22:AC40" si="42">AA22*AB22</f>
        <v>0</v>
      </c>
      <c r="AD22" s="51">
        <f t="shared" ref="AD22:AD40" si="43">ROUND(AC22,0)</f>
        <v>0</v>
      </c>
      <c r="AE22" s="22"/>
      <c r="AF22" s="47">
        <v>0.03</v>
      </c>
      <c r="AG22" s="48">
        <f t="shared" ref="AG22:AG40" si="44">AA22*AF22</f>
        <v>0</v>
      </c>
      <c r="AH22" s="49">
        <f t="shared" ref="AH22:AH40" si="45">+AA22+AG22</f>
        <v>0</v>
      </c>
      <c r="AI22" s="46">
        <v>0</v>
      </c>
      <c r="AJ22" s="20">
        <f t="shared" ref="AJ22:AJ40" si="46">AH22*AI22</f>
        <v>0</v>
      </c>
      <c r="AK22" s="51">
        <f t="shared" ref="AK22:AK40" si="47">ROUND(AJ22,0)</f>
        <v>0</v>
      </c>
      <c r="AL22" s="460"/>
      <c r="AM22" s="47">
        <v>0.03</v>
      </c>
      <c r="AN22" s="48">
        <f t="shared" ref="AN22" si="48">AH22*AM22</f>
        <v>0</v>
      </c>
      <c r="AO22" s="49">
        <f t="shared" ref="AO22" si="49">+AH22+AN22</f>
        <v>0</v>
      </c>
      <c r="AP22" s="46">
        <v>0</v>
      </c>
      <c r="AQ22" s="20">
        <f t="shared" ref="AQ22" si="50">AO22*AP22</f>
        <v>0</v>
      </c>
      <c r="AR22" s="51">
        <f t="shared" ref="AR22" si="51">ROUND(AQ22,0)</f>
        <v>0</v>
      </c>
      <c r="AS22" s="460"/>
      <c r="AT22" s="47">
        <v>0.03</v>
      </c>
      <c r="AU22" s="48">
        <f t="shared" ref="AU22" si="52">AO22*AT22</f>
        <v>0</v>
      </c>
      <c r="AV22" s="49">
        <f t="shared" ref="AV22" si="53">+AO22+AU22</f>
        <v>0</v>
      </c>
      <c r="AW22" s="46">
        <v>0</v>
      </c>
      <c r="AX22" s="20">
        <f t="shared" ref="AX22" si="54">AV22*AW22</f>
        <v>0</v>
      </c>
      <c r="AY22" s="51">
        <f t="shared" ref="AY22" si="55">ROUND(AX22,0)</f>
        <v>0</v>
      </c>
      <c r="AZ22" s="460"/>
      <c r="BA22" s="47">
        <v>0.03</v>
      </c>
      <c r="BB22" s="48">
        <f t="shared" ref="BB22" si="56">AV22*BA22</f>
        <v>0</v>
      </c>
      <c r="BC22" s="49">
        <f t="shared" ref="BC22" si="57">+AV22+BB22</f>
        <v>0</v>
      </c>
      <c r="BD22" s="46">
        <v>0</v>
      </c>
      <c r="BE22" s="20">
        <f t="shared" ref="BE22" si="58">BC22*BD22</f>
        <v>0</v>
      </c>
      <c r="BF22" s="51">
        <f t="shared" ref="BF22" si="59">ROUND(BE22,0)</f>
        <v>0</v>
      </c>
      <c r="BG22" s="460"/>
      <c r="BH22" s="47">
        <v>0.03</v>
      </c>
      <c r="BI22" s="48">
        <f t="shared" ref="BI22" si="60">BC22*BH22</f>
        <v>0</v>
      </c>
      <c r="BJ22" s="49">
        <f t="shared" ref="BJ22" si="61">+BC22+BI22</f>
        <v>0</v>
      </c>
      <c r="BK22" s="46">
        <v>0</v>
      </c>
      <c r="BL22" s="20">
        <f t="shared" ref="BL22" si="62">BJ22*BK22</f>
        <v>0</v>
      </c>
      <c r="BM22" s="51">
        <f t="shared" ref="BM22" si="63">ROUND(BL22,0)</f>
        <v>0</v>
      </c>
      <c r="BN22" s="460"/>
      <c r="BO22" s="47">
        <v>0.03</v>
      </c>
      <c r="BP22" s="48">
        <f t="shared" ref="BP22" si="64">BJ22*BO22</f>
        <v>0</v>
      </c>
      <c r="BQ22" s="49">
        <f t="shared" ref="BQ22" si="65">+BJ22+BP22</f>
        <v>0</v>
      </c>
      <c r="BR22" s="46">
        <v>0</v>
      </c>
      <c r="BS22" s="20">
        <f t="shared" ref="BS22" si="66">BQ22*BR22</f>
        <v>0</v>
      </c>
      <c r="BT22" s="51">
        <f t="shared" ref="BT22" si="67">ROUND(BS22,0)</f>
        <v>0</v>
      </c>
      <c r="BU22" s="22"/>
      <c r="BV22" s="28">
        <f>I22+P22+W22+AD22+AK22+AR22+AY22+BF22+BM22+BT22</f>
        <v>0</v>
      </c>
    </row>
    <row r="23" spans="2:74" s="421" customFormat="1" ht="15" hidden="1" customHeight="1" x14ac:dyDescent="0.25">
      <c r="B23" s="395"/>
      <c r="C23" s="449"/>
      <c r="D23" s="426"/>
      <c r="E23" s="428"/>
      <c r="F23" s="285"/>
      <c r="G23" s="429"/>
      <c r="H23" s="20"/>
      <c r="I23" s="22"/>
      <c r="J23" s="22"/>
      <c r="K23" s="430"/>
      <c r="L23" s="285"/>
      <c r="M23" s="285"/>
      <c r="N23" s="429"/>
      <c r="O23" s="20"/>
      <c r="P23" s="22"/>
      <c r="Q23" s="22"/>
      <c r="R23" s="430"/>
      <c r="S23" s="285"/>
      <c r="T23" s="285"/>
      <c r="U23" s="429"/>
      <c r="V23" s="20"/>
      <c r="W23" s="22"/>
      <c r="X23" s="431"/>
      <c r="Y23" s="430"/>
      <c r="Z23" s="285"/>
      <c r="AA23" s="285"/>
      <c r="AB23" s="429"/>
      <c r="AC23" s="20"/>
      <c r="AD23" s="22"/>
      <c r="AE23" s="22"/>
      <c r="AF23" s="430"/>
      <c r="AG23" s="285"/>
      <c r="AH23" s="285"/>
      <c r="AI23" s="429"/>
      <c r="AJ23" s="20"/>
      <c r="AK23" s="22"/>
      <c r="AL23" s="431"/>
      <c r="AM23" s="430"/>
      <c r="AN23" s="285"/>
      <c r="AO23" s="285"/>
      <c r="AP23" s="429"/>
      <c r="AQ23" s="20"/>
      <c r="AR23" s="22"/>
      <c r="AS23" s="431"/>
      <c r="AT23" s="430"/>
      <c r="AU23" s="285"/>
      <c r="AV23" s="285"/>
      <c r="AW23" s="429"/>
      <c r="AX23" s="20"/>
      <c r="AY23" s="22"/>
      <c r="AZ23" s="431"/>
      <c r="BA23" s="430"/>
      <c r="BB23" s="285"/>
      <c r="BC23" s="285"/>
      <c r="BD23" s="429"/>
      <c r="BE23" s="20"/>
      <c r="BF23" s="22"/>
      <c r="BG23" s="431"/>
      <c r="BH23" s="430"/>
      <c r="BI23" s="285"/>
      <c r="BJ23" s="285"/>
      <c r="BK23" s="429"/>
      <c r="BL23" s="20"/>
      <c r="BM23" s="22"/>
      <c r="BN23" s="431"/>
      <c r="BO23" s="430"/>
      <c r="BP23" s="285"/>
      <c r="BQ23" s="285"/>
      <c r="BR23" s="429"/>
      <c r="BS23" s="20"/>
      <c r="BT23" s="22"/>
      <c r="BU23" s="22"/>
      <c r="BV23" s="461"/>
    </row>
    <row r="24" spans="2:74" s="421" customFormat="1" ht="15" hidden="1" customHeight="1" x14ac:dyDescent="0.25">
      <c r="B24" s="502" t="s">
        <v>308</v>
      </c>
      <c r="C24" s="436"/>
      <c r="D24" s="426"/>
      <c r="E24" s="17"/>
      <c r="F24" s="18">
        <v>0</v>
      </c>
      <c r="G24" s="19">
        <v>0</v>
      </c>
      <c r="H24" s="20">
        <f t="shared" si="30"/>
        <v>0</v>
      </c>
      <c r="I24" s="27">
        <f t="shared" si="31"/>
        <v>0</v>
      </c>
      <c r="J24" s="22"/>
      <c r="K24" s="23">
        <v>0.03</v>
      </c>
      <c r="L24" s="24">
        <f t="shared" si="32"/>
        <v>0</v>
      </c>
      <c r="M24" s="43">
        <f t="shared" si="33"/>
        <v>0</v>
      </c>
      <c r="N24" s="19">
        <v>0</v>
      </c>
      <c r="O24" s="20">
        <f t="shared" si="34"/>
        <v>0</v>
      </c>
      <c r="P24" s="27">
        <f t="shared" si="35"/>
        <v>0</v>
      </c>
      <c r="Q24" s="22"/>
      <c r="R24" s="23">
        <v>0.03</v>
      </c>
      <c r="S24" s="24">
        <f t="shared" si="36"/>
        <v>0</v>
      </c>
      <c r="T24" s="43">
        <f t="shared" si="37"/>
        <v>0</v>
      </c>
      <c r="U24" s="19">
        <v>0</v>
      </c>
      <c r="V24" s="20">
        <f t="shared" si="38"/>
        <v>0</v>
      </c>
      <c r="W24" s="27">
        <f t="shared" si="39"/>
        <v>0</v>
      </c>
      <c r="X24" s="423"/>
      <c r="Y24" s="23">
        <v>0.03</v>
      </c>
      <c r="Z24" s="24">
        <f t="shared" si="40"/>
        <v>0</v>
      </c>
      <c r="AA24" s="43">
        <f t="shared" si="41"/>
        <v>0</v>
      </c>
      <c r="AB24" s="19">
        <v>0</v>
      </c>
      <c r="AC24" s="438">
        <f t="shared" si="42"/>
        <v>0</v>
      </c>
      <c r="AD24" s="27">
        <f t="shared" si="43"/>
        <v>0</v>
      </c>
      <c r="AE24" s="22"/>
      <c r="AF24" s="23">
        <v>0.03</v>
      </c>
      <c r="AG24" s="24">
        <f t="shared" si="44"/>
        <v>0</v>
      </c>
      <c r="AH24" s="43">
        <f t="shared" si="45"/>
        <v>0</v>
      </c>
      <c r="AI24" s="19">
        <v>0</v>
      </c>
      <c r="AJ24" s="20">
        <f t="shared" si="46"/>
        <v>0</v>
      </c>
      <c r="AK24" s="27">
        <f t="shared" si="47"/>
        <v>0</v>
      </c>
      <c r="AL24" s="460"/>
      <c r="AM24" s="23">
        <v>0.03</v>
      </c>
      <c r="AN24" s="24">
        <f t="shared" ref="AN24:AN28" si="68">AH24*AM24</f>
        <v>0</v>
      </c>
      <c r="AO24" s="43">
        <f t="shared" ref="AO24:AO28" si="69">+AH24+AN24</f>
        <v>0</v>
      </c>
      <c r="AP24" s="19">
        <v>0</v>
      </c>
      <c r="AQ24" s="438">
        <f t="shared" ref="AQ24:AQ28" si="70">AO24*AP24</f>
        <v>0</v>
      </c>
      <c r="AR24" s="27">
        <f t="shared" ref="AR24:AR28" si="71">ROUND(AQ24,0)</f>
        <v>0</v>
      </c>
      <c r="AS24" s="460"/>
      <c r="AT24" s="23">
        <v>0.03</v>
      </c>
      <c r="AU24" s="24">
        <f t="shared" ref="AU24:AU28" si="72">AO24*AT24</f>
        <v>0</v>
      </c>
      <c r="AV24" s="43">
        <f t="shared" ref="AV24:AV28" si="73">+AO24+AU24</f>
        <v>0</v>
      </c>
      <c r="AW24" s="19">
        <v>0</v>
      </c>
      <c r="AX24" s="438">
        <f t="shared" ref="AX24:AX28" si="74">AV24*AW24</f>
        <v>0</v>
      </c>
      <c r="AY24" s="27">
        <f t="shared" ref="AY24:AY28" si="75">ROUND(AX24,0)</f>
        <v>0</v>
      </c>
      <c r="AZ24" s="460"/>
      <c r="BA24" s="23">
        <v>0.03</v>
      </c>
      <c r="BB24" s="24">
        <f t="shared" ref="BB24:BB28" si="76">AV24*BA24</f>
        <v>0</v>
      </c>
      <c r="BC24" s="43">
        <f t="shared" ref="BC24:BC28" si="77">+AV24+BB24</f>
        <v>0</v>
      </c>
      <c r="BD24" s="19">
        <v>0</v>
      </c>
      <c r="BE24" s="438">
        <f t="shared" ref="BE24:BE28" si="78">BC24*BD24</f>
        <v>0</v>
      </c>
      <c r="BF24" s="27">
        <f t="shared" ref="BF24:BF28" si="79">ROUND(BE24,0)</f>
        <v>0</v>
      </c>
      <c r="BG24" s="460"/>
      <c r="BH24" s="23">
        <v>0.03</v>
      </c>
      <c r="BI24" s="24">
        <f t="shared" ref="BI24:BI28" si="80">BC24*BH24</f>
        <v>0</v>
      </c>
      <c r="BJ24" s="43">
        <f t="shared" ref="BJ24:BJ28" si="81">+BC24+BI24</f>
        <v>0</v>
      </c>
      <c r="BK24" s="19">
        <v>0</v>
      </c>
      <c r="BL24" s="438">
        <f t="shared" ref="BL24:BL28" si="82">BJ24*BK24</f>
        <v>0</v>
      </c>
      <c r="BM24" s="27">
        <f t="shared" ref="BM24:BM28" si="83">ROUND(BL24,0)</f>
        <v>0</v>
      </c>
      <c r="BN24" s="460"/>
      <c r="BO24" s="23">
        <v>0.03</v>
      </c>
      <c r="BP24" s="24">
        <f t="shared" ref="BP24:BP28" si="84">BJ24*BO24</f>
        <v>0</v>
      </c>
      <c r="BQ24" s="43">
        <f t="shared" ref="BQ24:BQ28" si="85">+BJ24+BP24</f>
        <v>0</v>
      </c>
      <c r="BR24" s="19">
        <v>0</v>
      </c>
      <c r="BS24" s="438">
        <f t="shared" ref="BS24:BS28" si="86">BQ24*BR24</f>
        <v>0</v>
      </c>
      <c r="BT24" s="27">
        <f t="shared" ref="BT24:BT28" si="87">ROUND(BS24,0)</f>
        <v>0</v>
      </c>
      <c r="BU24" s="22"/>
      <c r="BV24" s="28">
        <f>I24+P24+W24+AD24+AK24+AR24+AY24+BF24+BM24+BT24</f>
        <v>0</v>
      </c>
    </row>
    <row r="25" spans="2:74" s="421" customFormat="1" ht="15" hidden="1" customHeight="1" x14ac:dyDescent="0.25">
      <c r="B25" s="503" t="s">
        <v>309</v>
      </c>
      <c r="C25" s="425"/>
      <c r="D25" s="426"/>
      <c r="E25" s="17"/>
      <c r="F25" s="31">
        <v>0</v>
      </c>
      <c r="G25" s="32">
        <v>0</v>
      </c>
      <c r="H25" s="20">
        <f t="shared" si="30"/>
        <v>0</v>
      </c>
      <c r="I25" s="21">
        <f t="shared" si="31"/>
        <v>0</v>
      </c>
      <c r="J25" s="22"/>
      <c r="K25" s="33">
        <v>0.03</v>
      </c>
      <c r="L25" s="34">
        <f t="shared" si="32"/>
        <v>0</v>
      </c>
      <c r="M25" s="25">
        <f t="shared" si="33"/>
        <v>0</v>
      </c>
      <c r="N25" s="32">
        <v>0</v>
      </c>
      <c r="O25" s="20">
        <f t="shared" si="34"/>
        <v>0</v>
      </c>
      <c r="P25" s="21">
        <f t="shared" si="35"/>
        <v>0</v>
      </c>
      <c r="Q25" s="22"/>
      <c r="R25" s="33">
        <v>0.03</v>
      </c>
      <c r="S25" s="34">
        <f t="shared" si="36"/>
        <v>0</v>
      </c>
      <c r="T25" s="25">
        <f t="shared" si="37"/>
        <v>0</v>
      </c>
      <c r="U25" s="32">
        <v>0</v>
      </c>
      <c r="V25" s="20">
        <f t="shared" si="38"/>
        <v>0</v>
      </c>
      <c r="W25" s="21">
        <f t="shared" si="39"/>
        <v>0</v>
      </c>
      <c r="X25" s="423"/>
      <c r="Y25" s="33">
        <v>0.03</v>
      </c>
      <c r="Z25" s="34">
        <f t="shared" si="40"/>
        <v>0</v>
      </c>
      <c r="AA25" s="25">
        <f t="shared" si="41"/>
        <v>0</v>
      </c>
      <c r="AB25" s="32">
        <v>0</v>
      </c>
      <c r="AC25" s="20">
        <f t="shared" si="42"/>
        <v>0</v>
      </c>
      <c r="AD25" s="21">
        <f t="shared" si="43"/>
        <v>0</v>
      </c>
      <c r="AE25" s="22"/>
      <c r="AF25" s="33">
        <v>0.03</v>
      </c>
      <c r="AG25" s="34">
        <f t="shared" si="44"/>
        <v>0</v>
      </c>
      <c r="AH25" s="25">
        <f t="shared" si="45"/>
        <v>0</v>
      </c>
      <c r="AI25" s="32">
        <v>0</v>
      </c>
      <c r="AJ25" s="20">
        <f t="shared" si="46"/>
        <v>0</v>
      </c>
      <c r="AK25" s="21">
        <f t="shared" si="47"/>
        <v>0</v>
      </c>
      <c r="AL25" s="460"/>
      <c r="AM25" s="33">
        <v>0.03</v>
      </c>
      <c r="AN25" s="34">
        <f t="shared" si="68"/>
        <v>0</v>
      </c>
      <c r="AO25" s="25">
        <f t="shared" si="69"/>
        <v>0</v>
      </c>
      <c r="AP25" s="32">
        <v>0</v>
      </c>
      <c r="AQ25" s="20">
        <f t="shared" si="70"/>
        <v>0</v>
      </c>
      <c r="AR25" s="21">
        <f t="shared" si="71"/>
        <v>0</v>
      </c>
      <c r="AS25" s="460"/>
      <c r="AT25" s="33">
        <v>0.03</v>
      </c>
      <c r="AU25" s="34">
        <f t="shared" si="72"/>
        <v>0</v>
      </c>
      <c r="AV25" s="25">
        <f t="shared" si="73"/>
        <v>0</v>
      </c>
      <c r="AW25" s="32">
        <v>0</v>
      </c>
      <c r="AX25" s="20">
        <f t="shared" si="74"/>
        <v>0</v>
      </c>
      <c r="AY25" s="21">
        <f t="shared" si="75"/>
        <v>0</v>
      </c>
      <c r="AZ25" s="460"/>
      <c r="BA25" s="33">
        <v>0.03</v>
      </c>
      <c r="BB25" s="34">
        <f t="shared" si="76"/>
        <v>0</v>
      </c>
      <c r="BC25" s="25">
        <f t="shared" si="77"/>
        <v>0</v>
      </c>
      <c r="BD25" s="32">
        <v>0</v>
      </c>
      <c r="BE25" s="20">
        <f t="shared" si="78"/>
        <v>0</v>
      </c>
      <c r="BF25" s="21">
        <f>ROUND(BE25,0)</f>
        <v>0</v>
      </c>
      <c r="BG25" s="460"/>
      <c r="BH25" s="33">
        <v>0.03</v>
      </c>
      <c r="BI25" s="34">
        <f t="shared" si="80"/>
        <v>0</v>
      </c>
      <c r="BJ25" s="25">
        <f t="shared" si="81"/>
        <v>0</v>
      </c>
      <c r="BK25" s="32">
        <v>0</v>
      </c>
      <c r="BL25" s="20">
        <f t="shared" si="82"/>
        <v>0</v>
      </c>
      <c r="BM25" s="21">
        <f t="shared" si="83"/>
        <v>0</v>
      </c>
      <c r="BN25" s="460"/>
      <c r="BO25" s="33">
        <v>0.03</v>
      </c>
      <c r="BP25" s="34">
        <f t="shared" si="84"/>
        <v>0</v>
      </c>
      <c r="BQ25" s="25">
        <f t="shared" si="85"/>
        <v>0</v>
      </c>
      <c r="BR25" s="32">
        <v>0</v>
      </c>
      <c r="BS25" s="20">
        <f t="shared" si="86"/>
        <v>0</v>
      </c>
      <c r="BT25" s="21">
        <f t="shared" si="87"/>
        <v>0</v>
      </c>
      <c r="BU25" s="22"/>
      <c r="BV25" s="28">
        <f>I25+P25+W25+AD25+AK25+AR25+AY25+BF25+BM25+BT25</f>
        <v>0</v>
      </c>
    </row>
    <row r="26" spans="2:74" s="421" customFormat="1" ht="15" hidden="1" customHeight="1" x14ac:dyDescent="0.25">
      <c r="B26" s="503" t="s">
        <v>310</v>
      </c>
      <c r="C26" s="425"/>
      <c r="D26" s="426"/>
      <c r="E26" s="17"/>
      <c r="F26" s="31">
        <v>0</v>
      </c>
      <c r="G26" s="32">
        <v>0</v>
      </c>
      <c r="H26" s="20">
        <f t="shared" si="30"/>
        <v>0</v>
      </c>
      <c r="I26" s="21">
        <f t="shared" si="31"/>
        <v>0</v>
      </c>
      <c r="J26" s="22"/>
      <c r="K26" s="33">
        <v>0.03</v>
      </c>
      <c r="L26" s="34">
        <f t="shared" si="32"/>
        <v>0</v>
      </c>
      <c r="M26" s="25">
        <f t="shared" si="33"/>
        <v>0</v>
      </c>
      <c r="N26" s="32">
        <v>0</v>
      </c>
      <c r="O26" s="20">
        <f t="shared" si="34"/>
        <v>0</v>
      </c>
      <c r="P26" s="21">
        <f t="shared" si="35"/>
        <v>0</v>
      </c>
      <c r="Q26" s="22"/>
      <c r="R26" s="33">
        <v>0.03</v>
      </c>
      <c r="S26" s="34">
        <f t="shared" si="36"/>
        <v>0</v>
      </c>
      <c r="T26" s="25">
        <f t="shared" si="37"/>
        <v>0</v>
      </c>
      <c r="U26" s="32">
        <v>0</v>
      </c>
      <c r="V26" s="20">
        <f t="shared" si="38"/>
        <v>0</v>
      </c>
      <c r="W26" s="21">
        <f t="shared" si="39"/>
        <v>0</v>
      </c>
      <c r="X26" s="423"/>
      <c r="Y26" s="33">
        <v>0.03</v>
      </c>
      <c r="Z26" s="34">
        <f t="shared" si="40"/>
        <v>0</v>
      </c>
      <c r="AA26" s="25">
        <f t="shared" si="41"/>
        <v>0</v>
      </c>
      <c r="AB26" s="32">
        <v>0</v>
      </c>
      <c r="AC26" s="20">
        <f t="shared" si="42"/>
        <v>0</v>
      </c>
      <c r="AD26" s="21">
        <f t="shared" si="43"/>
        <v>0</v>
      </c>
      <c r="AE26" s="22"/>
      <c r="AF26" s="33">
        <v>0.03</v>
      </c>
      <c r="AG26" s="34">
        <f t="shared" si="44"/>
        <v>0</v>
      </c>
      <c r="AH26" s="25">
        <f t="shared" si="45"/>
        <v>0</v>
      </c>
      <c r="AI26" s="32">
        <v>0</v>
      </c>
      <c r="AJ26" s="20">
        <f t="shared" si="46"/>
        <v>0</v>
      </c>
      <c r="AK26" s="21">
        <f t="shared" si="47"/>
        <v>0</v>
      </c>
      <c r="AL26" s="460"/>
      <c r="AM26" s="33">
        <v>0.03</v>
      </c>
      <c r="AN26" s="34">
        <f t="shared" si="68"/>
        <v>0</v>
      </c>
      <c r="AO26" s="25">
        <f t="shared" si="69"/>
        <v>0</v>
      </c>
      <c r="AP26" s="32">
        <v>0</v>
      </c>
      <c r="AQ26" s="20">
        <f t="shared" si="70"/>
        <v>0</v>
      </c>
      <c r="AR26" s="21">
        <f t="shared" si="71"/>
        <v>0</v>
      </c>
      <c r="AS26" s="460"/>
      <c r="AT26" s="33">
        <v>0.03</v>
      </c>
      <c r="AU26" s="34">
        <f t="shared" si="72"/>
        <v>0</v>
      </c>
      <c r="AV26" s="25">
        <f t="shared" si="73"/>
        <v>0</v>
      </c>
      <c r="AW26" s="32">
        <v>0</v>
      </c>
      <c r="AX26" s="20">
        <f t="shared" si="74"/>
        <v>0</v>
      </c>
      <c r="AY26" s="21">
        <f t="shared" si="75"/>
        <v>0</v>
      </c>
      <c r="AZ26" s="460"/>
      <c r="BA26" s="33">
        <v>0.03</v>
      </c>
      <c r="BB26" s="34">
        <f t="shared" si="76"/>
        <v>0</v>
      </c>
      <c r="BC26" s="25">
        <f t="shared" si="77"/>
        <v>0</v>
      </c>
      <c r="BD26" s="32">
        <v>0</v>
      </c>
      <c r="BE26" s="20">
        <f t="shared" si="78"/>
        <v>0</v>
      </c>
      <c r="BF26" s="21">
        <f t="shared" si="79"/>
        <v>0</v>
      </c>
      <c r="BG26" s="460"/>
      <c r="BH26" s="33">
        <v>0.03</v>
      </c>
      <c r="BI26" s="34">
        <f t="shared" si="80"/>
        <v>0</v>
      </c>
      <c r="BJ26" s="25">
        <f t="shared" si="81"/>
        <v>0</v>
      </c>
      <c r="BK26" s="32">
        <v>0</v>
      </c>
      <c r="BL26" s="20">
        <f t="shared" si="82"/>
        <v>0</v>
      </c>
      <c r="BM26" s="21">
        <f t="shared" si="83"/>
        <v>0</v>
      </c>
      <c r="BN26" s="460"/>
      <c r="BO26" s="33">
        <v>0.03</v>
      </c>
      <c r="BP26" s="34">
        <f t="shared" si="84"/>
        <v>0</v>
      </c>
      <c r="BQ26" s="25">
        <f t="shared" si="85"/>
        <v>0</v>
      </c>
      <c r="BR26" s="32">
        <v>0</v>
      </c>
      <c r="BS26" s="20">
        <f t="shared" si="86"/>
        <v>0</v>
      </c>
      <c r="BT26" s="21">
        <f t="shared" si="87"/>
        <v>0</v>
      </c>
      <c r="BU26" s="22"/>
      <c r="BV26" s="28">
        <f>I26+P26+W26+AD26+AK26+AR26+AY26+BF26+BM26+BT26</f>
        <v>0</v>
      </c>
    </row>
    <row r="27" spans="2:74" s="421" customFormat="1" ht="15" hidden="1" customHeight="1" x14ac:dyDescent="0.25">
      <c r="B27" s="503" t="s">
        <v>311</v>
      </c>
      <c r="C27" s="425"/>
      <c r="D27" s="426"/>
      <c r="E27" s="17"/>
      <c r="F27" s="31">
        <v>0</v>
      </c>
      <c r="G27" s="32">
        <v>0</v>
      </c>
      <c r="H27" s="20">
        <f t="shared" si="30"/>
        <v>0</v>
      </c>
      <c r="I27" s="21">
        <f t="shared" si="31"/>
        <v>0</v>
      </c>
      <c r="J27" s="22"/>
      <c r="K27" s="33">
        <v>0.03</v>
      </c>
      <c r="L27" s="34">
        <f t="shared" si="32"/>
        <v>0</v>
      </c>
      <c r="M27" s="25">
        <f t="shared" si="33"/>
        <v>0</v>
      </c>
      <c r="N27" s="32">
        <v>0</v>
      </c>
      <c r="O27" s="20">
        <f t="shared" si="34"/>
        <v>0</v>
      </c>
      <c r="P27" s="21">
        <f t="shared" si="35"/>
        <v>0</v>
      </c>
      <c r="Q27" s="22"/>
      <c r="R27" s="33">
        <v>0.03</v>
      </c>
      <c r="S27" s="34">
        <f t="shared" si="36"/>
        <v>0</v>
      </c>
      <c r="T27" s="25">
        <f t="shared" si="37"/>
        <v>0</v>
      </c>
      <c r="U27" s="32">
        <v>0</v>
      </c>
      <c r="V27" s="20">
        <f t="shared" si="38"/>
        <v>0</v>
      </c>
      <c r="W27" s="21">
        <f t="shared" si="39"/>
        <v>0</v>
      </c>
      <c r="X27" s="423"/>
      <c r="Y27" s="33">
        <v>0.03</v>
      </c>
      <c r="Z27" s="34">
        <f t="shared" si="40"/>
        <v>0</v>
      </c>
      <c r="AA27" s="25">
        <f t="shared" si="41"/>
        <v>0</v>
      </c>
      <c r="AB27" s="32">
        <v>0</v>
      </c>
      <c r="AC27" s="20">
        <f t="shared" si="42"/>
        <v>0</v>
      </c>
      <c r="AD27" s="21">
        <f t="shared" si="43"/>
        <v>0</v>
      </c>
      <c r="AE27" s="22"/>
      <c r="AF27" s="33">
        <v>0.03</v>
      </c>
      <c r="AG27" s="34">
        <f t="shared" si="44"/>
        <v>0</v>
      </c>
      <c r="AH27" s="25">
        <f t="shared" si="45"/>
        <v>0</v>
      </c>
      <c r="AI27" s="32">
        <v>0</v>
      </c>
      <c r="AJ27" s="20">
        <f t="shared" si="46"/>
        <v>0</v>
      </c>
      <c r="AK27" s="21">
        <f t="shared" si="47"/>
        <v>0</v>
      </c>
      <c r="AL27" s="460"/>
      <c r="AM27" s="33">
        <v>0.03</v>
      </c>
      <c r="AN27" s="34">
        <f t="shared" si="68"/>
        <v>0</v>
      </c>
      <c r="AO27" s="25">
        <f t="shared" si="69"/>
        <v>0</v>
      </c>
      <c r="AP27" s="32">
        <v>0</v>
      </c>
      <c r="AQ27" s="20">
        <f t="shared" si="70"/>
        <v>0</v>
      </c>
      <c r="AR27" s="21">
        <f t="shared" si="71"/>
        <v>0</v>
      </c>
      <c r="AS27" s="460"/>
      <c r="AT27" s="33">
        <v>0.03</v>
      </c>
      <c r="AU27" s="34">
        <f t="shared" si="72"/>
        <v>0</v>
      </c>
      <c r="AV27" s="25">
        <f t="shared" si="73"/>
        <v>0</v>
      </c>
      <c r="AW27" s="32">
        <v>0</v>
      </c>
      <c r="AX27" s="20">
        <f t="shared" si="74"/>
        <v>0</v>
      </c>
      <c r="AY27" s="21">
        <f t="shared" si="75"/>
        <v>0</v>
      </c>
      <c r="AZ27" s="460"/>
      <c r="BA27" s="33">
        <v>0.03</v>
      </c>
      <c r="BB27" s="34">
        <f t="shared" si="76"/>
        <v>0</v>
      </c>
      <c r="BC27" s="25">
        <f t="shared" si="77"/>
        <v>0</v>
      </c>
      <c r="BD27" s="32">
        <v>0</v>
      </c>
      <c r="BE27" s="20">
        <f t="shared" si="78"/>
        <v>0</v>
      </c>
      <c r="BF27" s="21">
        <f t="shared" si="79"/>
        <v>0</v>
      </c>
      <c r="BG27" s="460"/>
      <c r="BH27" s="33">
        <v>0.03</v>
      </c>
      <c r="BI27" s="34">
        <f t="shared" si="80"/>
        <v>0</v>
      </c>
      <c r="BJ27" s="25">
        <f t="shared" si="81"/>
        <v>0</v>
      </c>
      <c r="BK27" s="32">
        <v>0</v>
      </c>
      <c r="BL27" s="20">
        <f t="shared" si="82"/>
        <v>0</v>
      </c>
      <c r="BM27" s="21">
        <f t="shared" si="83"/>
        <v>0</v>
      </c>
      <c r="BN27" s="460"/>
      <c r="BO27" s="33">
        <v>0.03</v>
      </c>
      <c r="BP27" s="34">
        <f t="shared" si="84"/>
        <v>0</v>
      </c>
      <c r="BQ27" s="25">
        <f t="shared" si="85"/>
        <v>0</v>
      </c>
      <c r="BR27" s="32">
        <v>0</v>
      </c>
      <c r="BS27" s="20">
        <f t="shared" si="86"/>
        <v>0</v>
      </c>
      <c r="BT27" s="21">
        <f t="shared" si="87"/>
        <v>0</v>
      </c>
      <c r="BU27" s="22"/>
      <c r="BV27" s="28">
        <f>I27+P27+W27+AD27+AK27+AR27+AY27+BF27+BM27+BT27</f>
        <v>0</v>
      </c>
    </row>
    <row r="28" spans="2:74" s="421" customFormat="1" ht="15" hidden="1" customHeight="1" x14ac:dyDescent="0.25">
      <c r="B28" s="501" t="s">
        <v>312</v>
      </c>
      <c r="C28" s="434"/>
      <c r="D28" s="426"/>
      <c r="E28" s="432"/>
      <c r="F28" s="45">
        <v>0</v>
      </c>
      <c r="G28" s="46">
        <v>0</v>
      </c>
      <c r="H28" s="20">
        <f t="shared" si="30"/>
        <v>0</v>
      </c>
      <c r="I28" s="51">
        <f t="shared" si="31"/>
        <v>0</v>
      </c>
      <c r="J28" s="22"/>
      <c r="K28" s="47">
        <v>0.03</v>
      </c>
      <c r="L28" s="48">
        <f t="shared" si="32"/>
        <v>0</v>
      </c>
      <c r="M28" s="49">
        <f t="shared" si="33"/>
        <v>0</v>
      </c>
      <c r="N28" s="46">
        <v>0</v>
      </c>
      <c r="O28" s="20">
        <f t="shared" si="34"/>
        <v>0</v>
      </c>
      <c r="P28" s="51">
        <f t="shared" si="35"/>
        <v>0</v>
      </c>
      <c r="Q28" s="22"/>
      <c r="R28" s="47">
        <v>0.03</v>
      </c>
      <c r="S28" s="48">
        <f t="shared" si="36"/>
        <v>0</v>
      </c>
      <c r="T28" s="49">
        <f t="shared" si="37"/>
        <v>0</v>
      </c>
      <c r="U28" s="46">
        <v>0</v>
      </c>
      <c r="V28" s="20">
        <f t="shared" si="38"/>
        <v>0</v>
      </c>
      <c r="W28" s="51">
        <f t="shared" si="39"/>
        <v>0</v>
      </c>
      <c r="X28" s="423"/>
      <c r="Y28" s="47">
        <v>0.03</v>
      </c>
      <c r="Z28" s="48">
        <f t="shared" si="40"/>
        <v>0</v>
      </c>
      <c r="AA28" s="49">
        <f t="shared" si="41"/>
        <v>0</v>
      </c>
      <c r="AB28" s="46">
        <v>0</v>
      </c>
      <c r="AC28" s="20">
        <f t="shared" si="42"/>
        <v>0</v>
      </c>
      <c r="AD28" s="51">
        <f t="shared" si="43"/>
        <v>0</v>
      </c>
      <c r="AE28" s="22"/>
      <c r="AF28" s="47">
        <v>0.03</v>
      </c>
      <c r="AG28" s="48">
        <f t="shared" si="44"/>
        <v>0</v>
      </c>
      <c r="AH28" s="49">
        <f t="shared" si="45"/>
        <v>0</v>
      </c>
      <c r="AI28" s="46">
        <v>0</v>
      </c>
      <c r="AJ28" s="20">
        <f t="shared" si="46"/>
        <v>0</v>
      </c>
      <c r="AK28" s="51">
        <f t="shared" si="47"/>
        <v>0</v>
      </c>
      <c r="AL28" s="460"/>
      <c r="AM28" s="47">
        <v>0.03</v>
      </c>
      <c r="AN28" s="48">
        <f t="shared" si="68"/>
        <v>0</v>
      </c>
      <c r="AO28" s="49">
        <f t="shared" si="69"/>
        <v>0</v>
      </c>
      <c r="AP28" s="46">
        <v>0</v>
      </c>
      <c r="AQ28" s="20">
        <f t="shared" si="70"/>
        <v>0</v>
      </c>
      <c r="AR28" s="51">
        <f t="shared" si="71"/>
        <v>0</v>
      </c>
      <c r="AS28" s="460"/>
      <c r="AT28" s="47">
        <v>0.03</v>
      </c>
      <c r="AU28" s="48">
        <f t="shared" si="72"/>
        <v>0</v>
      </c>
      <c r="AV28" s="49">
        <f t="shared" si="73"/>
        <v>0</v>
      </c>
      <c r="AW28" s="46">
        <v>0</v>
      </c>
      <c r="AX28" s="20">
        <f t="shared" si="74"/>
        <v>0</v>
      </c>
      <c r="AY28" s="51">
        <f t="shared" si="75"/>
        <v>0</v>
      </c>
      <c r="AZ28" s="460"/>
      <c r="BA28" s="47">
        <v>0.03</v>
      </c>
      <c r="BB28" s="48">
        <f t="shared" si="76"/>
        <v>0</v>
      </c>
      <c r="BC28" s="49">
        <f t="shared" si="77"/>
        <v>0</v>
      </c>
      <c r="BD28" s="46">
        <v>0</v>
      </c>
      <c r="BE28" s="20">
        <f t="shared" si="78"/>
        <v>0</v>
      </c>
      <c r="BF28" s="51">
        <f t="shared" si="79"/>
        <v>0</v>
      </c>
      <c r="BG28" s="460"/>
      <c r="BH28" s="47">
        <v>0.03</v>
      </c>
      <c r="BI28" s="48">
        <f t="shared" si="80"/>
        <v>0</v>
      </c>
      <c r="BJ28" s="49">
        <f t="shared" si="81"/>
        <v>0</v>
      </c>
      <c r="BK28" s="46">
        <v>0</v>
      </c>
      <c r="BL28" s="20">
        <f t="shared" si="82"/>
        <v>0</v>
      </c>
      <c r="BM28" s="51">
        <f t="shared" si="83"/>
        <v>0</v>
      </c>
      <c r="BN28" s="460"/>
      <c r="BO28" s="47">
        <v>0.03</v>
      </c>
      <c r="BP28" s="48">
        <f t="shared" si="84"/>
        <v>0</v>
      </c>
      <c r="BQ28" s="49">
        <f t="shared" si="85"/>
        <v>0</v>
      </c>
      <c r="BR28" s="46">
        <v>0</v>
      </c>
      <c r="BS28" s="20">
        <f t="shared" si="86"/>
        <v>0</v>
      </c>
      <c r="BT28" s="51">
        <f t="shared" si="87"/>
        <v>0</v>
      </c>
      <c r="BU28" s="22"/>
      <c r="BV28" s="28">
        <f>I28+P28+W28+AD28+AK28+AR28+AY28+BF28+BM28+BT28</f>
        <v>0</v>
      </c>
    </row>
    <row r="29" spans="2:74" s="421" customFormat="1" ht="15" hidden="1" customHeight="1" x14ac:dyDescent="0.25">
      <c r="B29" s="395"/>
      <c r="C29" s="449"/>
      <c r="D29" s="426"/>
      <c r="E29" s="428"/>
      <c r="F29" s="285"/>
      <c r="G29" s="429"/>
      <c r="H29" s="20"/>
      <c r="I29" s="22"/>
      <c r="J29" s="22"/>
      <c r="K29" s="430"/>
      <c r="L29" s="285"/>
      <c r="M29" s="285"/>
      <c r="N29" s="429"/>
      <c r="O29" s="20"/>
      <c r="P29" s="22"/>
      <c r="Q29" s="22"/>
      <c r="R29" s="430"/>
      <c r="S29" s="285"/>
      <c r="T29" s="285"/>
      <c r="U29" s="429"/>
      <c r="V29" s="20"/>
      <c r="W29" s="22"/>
      <c r="X29" s="431"/>
      <c r="Y29" s="430"/>
      <c r="Z29" s="285"/>
      <c r="AA29" s="285"/>
      <c r="AB29" s="429"/>
      <c r="AC29" s="20"/>
      <c r="AD29" s="22"/>
      <c r="AE29" s="22"/>
      <c r="AF29" s="430"/>
      <c r="AG29" s="285"/>
      <c r="AH29" s="285"/>
      <c r="AI29" s="429"/>
      <c r="AJ29" s="20"/>
      <c r="AK29" s="22"/>
      <c r="AL29" s="431"/>
      <c r="AM29" s="430"/>
      <c r="AN29" s="285"/>
      <c r="AO29" s="285"/>
      <c r="AP29" s="429"/>
      <c r="AQ29" s="20"/>
      <c r="AR29" s="22"/>
      <c r="AS29" s="431"/>
      <c r="AT29" s="430"/>
      <c r="AU29" s="285"/>
      <c r="AV29" s="285"/>
      <c r="AW29" s="429"/>
      <c r="AX29" s="20"/>
      <c r="AY29" s="22"/>
      <c r="AZ29" s="431"/>
      <c r="BA29" s="430"/>
      <c r="BB29" s="285"/>
      <c r="BC29" s="285"/>
      <c r="BD29" s="429"/>
      <c r="BE29" s="20"/>
      <c r="BF29" s="22"/>
      <c r="BG29" s="431"/>
      <c r="BH29" s="430"/>
      <c r="BI29" s="285"/>
      <c r="BJ29" s="285"/>
      <c r="BK29" s="429"/>
      <c r="BL29" s="20"/>
      <c r="BM29" s="22"/>
      <c r="BN29" s="431"/>
      <c r="BO29" s="430"/>
      <c r="BP29" s="285"/>
      <c r="BQ29" s="285"/>
      <c r="BR29" s="429"/>
      <c r="BS29" s="20"/>
      <c r="BT29" s="22"/>
      <c r="BU29" s="22"/>
      <c r="BV29" s="461"/>
    </row>
    <row r="30" spans="2:74" s="421" customFormat="1" ht="15" hidden="1" customHeight="1" x14ac:dyDescent="0.25">
      <c r="B30" s="502" t="s">
        <v>313</v>
      </c>
      <c r="C30" s="436"/>
      <c r="D30" s="426"/>
      <c r="E30" s="17"/>
      <c r="F30" s="18">
        <v>0</v>
      </c>
      <c r="G30" s="19">
        <v>0</v>
      </c>
      <c r="H30" s="20">
        <f t="shared" si="30"/>
        <v>0</v>
      </c>
      <c r="I30" s="27">
        <f t="shared" si="31"/>
        <v>0</v>
      </c>
      <c r="J30" s="22"/>
      <c r="K30" s="23">
        <v>0.03</v>
      </c>
      <c r="L30" s="24">
        <f t="shared" si="32"/>
        <v>0</v>
      </c>
      <c r="M30" s="43">
        <f t="shared" si="33"/>
        <v>0</v>
      </c>
      <c r="N30" s="19">
        <v>0</v>
      </c>
      <c r="O30" s="20">
        <f t="shared" si="34"/>
        <v>0</v>
      </c>
      <c r="P30" s="27">
        <f t="shared" si="35"/>
        <v>0</v>
      </c>
      <c r="Q30" s="22"/>
      <c r="R30" s="23">
        <v>0.03</v>
      </c>
      <c r="S30" s="24">
        <f t="shared" si="36"/>
        <v>0</v>
      </c>
      <c r="T30" s="43">
        <f t="shared" si="37"/>
        <v>0</v>
      </c>
      <c r="U30" s="19">
        <v>0</v>
      </c>
      <c r="V30" s="20">
        <f t="shared" si="38"/>
        <v>0</v>
      </c>
      <c r="W30" s="27">
        <f t="shared" si="39"/>
        <v>0</v>
      </c>
      <c r="X30" s="423"/>
      <c r="Y30" s="23">
        <v>0.03</v>
      </c>
      <c r="Z30" s="24">
        <f t="shared" si="40"/>
        <v>0</v>
      </c>
      <c r="AA30" s="43">
        <f t="shared" si="41"/>
        <v>0</v>
      </c>
      <c r="AB30" s="19">
        <v>0</v>
      </c>
      <c r="AC30" s="20">
        <f t="shared" si="42"/>
        <v>0</v>
      </c>
      <c r="AD30" s="27">
        <f t="shared" si="43"/>
        <v>0</v>
      </c>
      <c r="AE30" s="22"/>
      <c r="AF30" s="23">
        <v>0.03</v>
      </c>
      <c r="AG30" s="24">
        <f t="shared" si="44"/>
        <v>0</v>
      </c>
      <c r="AH30" s="43">
        <f t="shared" si="45"/>
        <v>0</v>
      </c>
      <c r="AI30" s="19">
        <v>0</v>
      </c>
      <c r="AJ30" s="20">
        <f t="shared" si="46"/>
        <v>0</v>
      </c>
      <c r="AK30" s="27">
        <f t="shared" si="47"/>
        <v>0</v>
      </c>
      <c r="AL30" s="460"/>
      <c r="AM30" s="23">
        <v>0.03</v>
      </c>
      <c r="AN30" s="24">
        <f t="shared" ref="AN30:AN34" si="88">AH30*AM30</f>
        <v>0</v>
      </c>
      <c r="AO30" s="43">
        <f t="shared" ref="AO30:AO34" si="89">+AH30+AN30</f>
        <v>0</v>
      </c>
      <c r="AP30" s="19">
        <v>0</v>
      </c>
      <c r="AQ30" s="20">
        <f t="shared" ref="AQ30:AQ34" si="90">AO30*AP30</f>
        <v>0</v>
      </c>
      <c r="AR30" s="27">
        <f t="shared" ref="AR30:AR34" si="91">ROUND(AQ30,0)</f>
        <v>0</v>
      </c>
      <c r="AS30" s="460"/>
      <c r="AT30" s="23">
        <v>0.03</v>
      </c>
      <c r="AU30" s="24">
        <f t="shared" ref="AU30:AU34" si="92">AO30*AT30</f>
        <v>0</v>
      </c>
      <c r="AV30" s="43">
        <f t="shared" ref="AV30:AV34" si="93">+AO30+AU30</f>
        <v>0</v>
      </c>
      <c r="AW30" s="19">
        <v>0</v>
      </c>
      <c r="AX30" s="20">
        <f t="shared" ref="AX30:AX34" si="94">AV30*AW30</f>
        <v>0</v>
      </c>
      <c r="AY30" s="27">
        <f t="shared" ref="AY30:AY34" si="95">ROUND(AX30,0)</f>
        <v>0</v>
      </c>
      <c r="AZ30" s="460"/>
      <c r="BA30" s="23">
        <v>0.03</v>
      </c>
      <c r="BB30" s="24">
        <f t="shared" ref="BB30:BB34" si="96">AV30*BA30</f>
        <v>0</v>
      </c>
      <c r="BC30" s="43">
        <f t="shared" ref="BC30:BC34" si="97">+AV30+BB30</f>
        <v>0</v>
      </c>
      <c r="BD30" s="19">
        <v>0</v>
      </c>
      <c r="BE30" s="20">
        <f t="shared" ref="BE30:BE34" si="98">BC30*BD30</f>
        <v>0</v>
      </c>
      <c r="BF30" s="27">
        <f t="shared" ref="BF30:BF34" si="99">ROUND(BE30,0)</f>
        <v>0</v>
      </c>
      <c r="BG30" s="460"/>
      <c r="BH30" s="23">
        <v>0.03</v>
      </c>
      <c r="BI30" s="24">
        <f t="shared" ref="BI30:BI34" si="100">BC30*BH30</f>
        <v>0</v>
      </c>
      <c r="BJ30" s="43">
        <f t="shared" ref="BJ30:BJ34" si="101">+BC30+BI30</f>
        <v>0</v>
      </c>
      <c r="BK30" s="19">
        <v>0</v>
      </c>
      <c r="BL30" s="20">
        <f t="shared" ref="BL30:BL34" si="102">BJ30*BK30</f>
        <v>0</v>
      </c>
      <c r="BM30" s="27">
        <f t="shared" ref="BM30:BM34" si="103">ROUND(BL30,0)</f>
        <v>0</v>
      </c>
      <c r="BN30" s="460"/>
      <c r="BO30" s="23">
        <v>0.03</v>
      </c>
      <c r="BP30" s="24">
        <f t="shared" ref="BP30:BP34" si="104">BJ30*BO30</f>
        <v>0</v>
      </c>
      <c r="BQ30" s="43">
        <f t="shared" ref="BQ30:BQ34" si="105">+BJ30+BP30</f>
        <v>0</v>
      </c>
      <c r="BR30" s="19">
        <v>0</v>
      </c>
      <c r="BS30" s="20">
        <f t="shared" ref="BS30:BS34" si="106">BQ30*BR30</f>
        <v>0</v>
      </c>
      <c r="BT30" s="27">
        <f t="shared" ref="BT30:BT34" si="107">ROUND(BS30,0)</f>
        <v>0</v>
      </c>
      <c r="BU30" s="22"/>
      <c r="BV30" s="28">
        <f>I30+P30+W30+AD30+AK30+AR30+AY30+BF30+BM30+BT30</f>
        <v>0</v>
      </c>
    </row>
    <row r="31" spans="2:74" s="421" customFormat="1" ht="15" hidden="1" customHeight="1" x14ac:dyDescent="0.25">
      <c r="B31" s="503" t="s">
        <v>314</v>
      </c>
      <c r="C31" s="425"/>
      <c r="D31" s="426"/>
      <c r="E31" s="17"/>
      <c r="F31" s="31">
        <v>0</v>
      </c>
      <c r="G31" s="32">
        <v>0</v>
      </c>
      <c r="H31" s="20">
        <f t="shared" si="30"/>
        <v>0</v>
      </c>
      <c r="I31" s="21">
        <f t="shared" si="31"/>
        <v>0</v>
      </c>
      <c r="J31" s="22"/>
      <c r="K31" s="33">
        <v>0.03</v>
      </c>
      <c r="L31" s="34">
        <f t="shared" si="32"/>
        <v>0</v>
      </c>
      <c r="M31" s="25">
        <f t="shared" si="33"/>
        <v>0</v>
      </c>
      <c r="N31" s="32">
        <v>0</v>
      </c>
      <c r="O31" s="20">
        <f t="shared" si="34"/>
        <v>0</v>
      </c>
      <c r="P31" s="21">
        <f t="shared" si="35"/>
        <v>0</v>
      </c>
      <c r="Q31" s="22"/>
      <c r="R31" s="33">
        <v>0.03</v>
      </c>
      <c r="S31" s="34">
        <f t="shared" si="36"/>
        <v>0</v>
      </c>
      <c r="T31" s="25">
        <f t="shared" si="37"/>
        <v>0</v>
      </c>
      <c r="U31" s="32">
        <v>0</v>
      </c>
      <c r="V31" s="20">
        <f t="shared" si="38"/>
        <v>0</v>
      </c>
      <c r="W31" s="21">
        <f t="shared" si="39"/>
        <v>0</v>
      </c>
      <c r="X31" s="423"/>
      <c r="Y31" s="33">
        <v>0.03</v>
      </c>
      <c r="Z31" s="34">
        <f t="shared" si="40"/>
        <v>0</v>
      </c>
      <c r="AA31" s="25">
        <f t="shared" si="41"/>
        <v>0</v>
      </c>
      <c r="AB31" s="32">
        <v>0</v>
      </c>
      <c r="AC31" s="20">
        <f t="shared" si="42"/>
        <v>0</v>
      </c>
      <c r="AD31" s="21">
        <f t="shared" si="43"/>
        <v>0</v>
      </c>
      <c r="AE31" s="22"/>
      <c r="AF31" s="33">
        <v>0.03</v>
      </c>
      <c r="AG31" s="34">
        <f t="shared" si="44"/>
        <v>0</v>
      </c>
      <c r="AH31" s="25">
        <f t="shared" si="45"/>
        <v>0</v>
      </c>
      <c r="AI31" s="32">
        <v>0</v>
      </c>
      <c r="AJ31" s="20">
        <f t="shared" si="46"/>
        <v>0</v>
      </c>
      <c r="AK31" s="21">
        <f t="shared" si="47"/>
        <v>0</v>
      </c>
      <c r="AL31" s="460"/>
      <c r="AM31" s="33">
        <v>0.03</v>
      </c>
      <c r="AN31" s="34">
        <f t="shared" si="88"/>
        <v>0</v>
      </c>
      <c r="AO31" s="25">
        <f t="shared" si="89"/>
        <v>0</v>
      </c>
      <c r="AP31" s="32">
        <v>0</v>
      </c>
      <c r="AQ31" s="20">
        <f t="shared" si="90"/>
        <v>0</v>
      </c>
      <c r="AR31" s="21">
        <f t="shared" si="91"/>
        <v>0</v>
      </c>
      <c r="AS31" s="460"/>
      <c r="AT31" s="33">
        <v>0.03</v>
      </c>
      <c r="AU31" s="34">
        <f t="shared" si="92"/>
        <v>0</v>
      </c>
      <c r="AV31" s="25">
        <f t="shared" si="93"/>
        <v>0</v>
      </c>
      <c r="AW31" s="32">
        <v>0</v>
      </c>
      <c r="AX31" s="20">
        <f t="shared" si="94"/>
        <v>0</v>
      </c>
      <c r="AY31" s="21">
        <f t="shared" si="95"/>
        <v>0</v>
      </c>
      <c r="AZ31" s="460"/>
      <c r="BA31" s="33">
        <v>0.03</v>
      </c>
      <c r="BB31" s="34">
        <f t="shared" si="96"/>
        <v>0</v>
      </c>
      <c r="BC31" s="25">
        <f t="shared" si="97"/>
        <v>0</v>
      </c>
      <c r="BD31" s="32">
        <v>0</v>
      </c>
      <c r="BE31" s="20">
        <f t="shared" si="98"/>
        <v>0</v>
      </c>
      <c r="BF31" s="21">
        <f t="shared" si="99"/>
        <v>0</v>
      </c>
      <c r="BG31" s="460"/>
      <c r="BH31" s="33">
        <v>0.03</v>
      </c>
      <c r="BI31" s="34">
        <f t="shared" si="100"/>
        <v>0</v>
      </c>
      <c r="BJ31" s="25">
        <f t="shared" si="101"/>
        <v>0</v>
      </c>
      <c r="BK31" s="32">
        <v>0</v>
      </c>
      <c r="BL31" s="20">
        <f t="shared" si="102"/>
        <v>0</v>
      </c>
      <c r="BM31" s="21">
        <f t="shared" si="103"/>
        <v>0</v>
      </c>
      <c r="BN31" s="460"/>
      <c r="BO31" s="33">
        <v>0.03</v>
      </c>
      <c r="BP31" s="34">
        <f t="shared" si="104"/>
        <v>0</v>
      </c>
      <c r="BQ31" s="25">
        <f t="shared" si="105"/>
        <v>0</v>
      </c>
      <c r="BR31" s="32">
        <v>0</v>
      </c>
      <c r="BS31" s="20">
        <f t="shared" si="106"/>
        <v>0</v>
      </c>
      <c r="BT31" s="21">
        <f t="shared" si="107"/>
        <v>0</v>
      </c>
      <c r="BU31" s="22"/>
      <c r="BV31" s="28">
        <f>I31+P31+W31+AD31+AK31+AR31+AY31+BF31+BM31+BT31</f>
        <v>0</v>
      </c>
    </row>
    <row r="32" spans="2:74" s="421" customFormat="1" ht="15" hidden="1" customHeight="1" x14ac:dyDescent="0.25">
      <c r="B32" s="503" t="s">
        <v>315</v>
      </c>
      <c r="C32" s="425"/>
      <c r="D32" s="426"/>
      <c r="E32" s="17"/>
      <c r="F32" s="31">
        <v>0</v>
      </c>
      <c r="G32" s="32">
        <v>0</v>
      </c>
      <c r="H32" s="20">
        <f t="shared" si="30"/>
        <v>0</v>
      </c>
      <c r="I32" s="21">
        <f t="shared" si="31"/>
        <v>0</v>
      </c>
      <c r="J32" s="22"/>
      <c r="K32" s="33">
        <v>0.03</v>
      </c>
      <c r="L32" s="34">
        <f t="shared" si="32"/>
        <v>0</v>
      </c>
      <c r="M32" s="25">
        <f t="shared" si="33"/>
        <v>0</v>
      </c>
      <c r="N32" s="32">
        <v>0</v>
      </c>
      <c r="O32" s="20">
        <f t="shared" si="34"/>
        <v>0</v>
      </c>
      <c r="P32" s="21">
        <f t="shared" si="35"/>
        <v>0</v>
      </c>
      <c r="Q32" s="22"/>
      <c r="R32" s="33">
        <v>0.03</v>
      </c>
      <c r="S32" s="34">
        <f t="shared" si="36"/>
        <v>0</v>
      </c>
      <c r="T32" s="25">
        <f t="shared" si="37"/>
        <v>0</v>
      </c>
      <c r="U32" s="32">
        <v>0</v>
      </c>
      <c r="V32" s="20">
        <f t="shared" si="38"/>
        <v>0</v>
      </c>
      <c r="W32" s="21">
        <f t="shared" si="39"/>
        <v>0</v>
      </c>
      <c r="X32" s="423"/>
      <c r="Y32" s="33">
        <v>0.03</v>
      </c>
      <c r="Z32" s="34">
        <f t="shared" si="40"/>
        <v>0</v>
      </c>
      <c r="AA32" s="25">
        <f t="shared" si="41"/>
        <v>0</v>
      </c>
      <c r="AB32" s="32">
        <v>0</v>
      </c>
      <c r="AC32" s="20">
        <f t="shared" si="42"/>
        <v>0</v>
      </c>
      <c r="AD32" s="21">
        <f t="shared" si="43"/>
        <v>0</v>
      </c>
      <c r="AE32" s="22"/>
      <c r="AF32" s="33">
        <v>0.03</v>
      </c>
      <c r="AG32" s="34">
        <f t="shared" si="44"/>
        <v>0</v>
      </c>
      <c r="AH32" s="25">
        <f t="shared" si="45"/>
        <v>0</v>
      </c>
      <c r="AI32" s="32">
        <v>0</v>
      </c>
      <c r="AJ32" s="20">
        <f t="shared" si="46"/>
        <v>0</v>
      </c>
      <c r="AK32" s="21">
        <f t="shared" si="47"/>
        <v>0</v>
      </c>
      <c r="AL32" s="460"/>
      <c r="AM32" s="33">
        <v>0.03</v>
      </c>
      <c r="AN32" s="34">
        <f t="shared" si="88"/>
        <v>0</v>
      </c>
      <c r="AO32" s="25">
        <f t="shared" si="89"/>
        <v>0</v>
      </c>
      <c r="AP32" s="32">
        <v>0</v>
      </c>
      <c r="AQ32" s="20">
        <f t="shared" si="90"/>
        <v>0</v>
      </c>
      <c r="AR32" s="21">
        <f t="shared" si="91"/>
        <v>0</v>
      </c>
      <c r="AS32" s="460"/>
      <c r="AT32" s="33">
        <v>0.03</v>
      </c>
      <c r="AU32" s="34">
        <f t="shared" si="92"/>
        <v>0</v>
      </c>
      <c r="AV32" s="25">
        <f t="shared" si="93"/>
        <v>0</v>
      </c>
      <c r="AW32" s="32">
        <v>0</v>
      </c>
      <c r="AX32" s="20">
        <f t="shared" si="94"/>
        <v>0</v>
      </c>
      <c r="AY32" s="21">
        <f t="shared" si="95"/>
        <v>0</v>
      </c>
      <c r="AZ32" s="460"/>
      <c r="BA32" s="33">
        <v>0.03</v>
      </c>
      <c r="BB32" s="34">
        <f t="shared" si="96"/>
        <v>0</v>
      </c>
      <c r="BC32" s="25">
        <f t="shared" si="97"/>
        <v>0</v>
      </c>
      <c r="BD32" s="32">
        <v>0</v>
      </c>
      <c r="BE32" s="20">
        <f t="shared" si="98"/>
        <v>0</v>
      </c>
      <c r="BF32" s="21">
        <f t="shared" si="99"/>
        <v>0</v>
      </c>
      <c r="BG32" s="460"/>
      <c r="BH32" s="33">
        <v>0.03</v>
      </c>
      <c r="BI32" s="34">
        <f t="shared" si="100"/>
        <v>0</v>
      </c>
      <c r="BJ32" s="25">
        <f t="shared" si="101"/>
        <v>0</v>
      </c>
      <c r="BK32" s="32">
        <v>0</v>
      </c>
      <c r="BL32" s="20">
        <f t="shared" si="102"/>
        <v>0</v>
      </c>
      <c r="BM32" s="21">
        <f t="shared" si="103"/>
        <v>0</v>
      </c>
      <c r="BN32" s="460"/>
      <c r="BO32" s="33">
        <v>0.03</v>
      </c>
      <c r="BP32" s="34">
        <f t="shared" si="104"/>
        <v>0</v>
      </c>
      <c r="BQ32" s="25">
        <f t="shared" si="105"/>
        <v>0</v>
      </c>
      <c r="BR32" s="32">
        <v>0</v>
      </c>
      <c r="BS32" s="20">
        <f t="shared" si="106"/>
        <v>0</v>
      </c>
      <c r="BT32" s="21">
        <f t="shared" si="107"/>
        <v>0</v>
      </c>
      <c r="BU32" s="22"/>
      <c r="BV32" s="28">
        <f>I32+P32+W32+AD32+AK32+AR32+AY32+BF32+BM32+BT32</f>
        <v>0</v>
      </c>
    </row>
    <row r="33" spans="2:74" s="421" customFormat="1" ht="15" hidden="1" customHeight="1" x14ac:dyDescent="0.25">
      <c r="B33" s="503" t="s">
        <v>316</v>
      </c>
      <c r="C33" s="425"/>
      <c r="D33" s="426"/>
      <c r="E33" s="17"/>
      <c r="F33" s="31">
        <v>0</v>
      </c>
      <c r="G33" s="32">
        <v>0</v>
      </c>
      <c r="H33" s="20">
        <f t="shared" si="30"/>
        <v>0</v>
      </c>
      <c r="I33" s="21">
        <f t="shared" si="31"/>
        <v>0</v>
      </c>
      <c r="J33" s="22"/>
      <c r="K33" s="33">
        <v>0.03</v>
      </c>
      <c r="L33" s="34">
        <f t="shared" si="32"/>
        <v>0</v>
      </c>
      <c r="M33" s="25">
        <f t="shared" si="33"/>
        <v>0</v>
      </c>
      <c r="N33" s="32">
        <v>0</v>
      </c>
      <c r="O33" s="20">
        <f t="shared" si="34"/>
        <v>0</v>
      </c>
      <c r="P33" s="21">
        <f t="shared" si="35"/>
        <v>0</v>
      </c>
      <c r="Q33" s="22"/>
      <c r="R33" s="33">
        <v>0.03</v>
      </c>
      <c r="S33" s="34">
        <f t="shared" si="36"/>
        <v>0</v>
      </c>
      <c r="T33" s="25">
        <f t="shared" si="37"/>
        <v>0</v>
      </c>
      <c r="U33" s="32">
        <v>0</v>
      </c>
      <c r="V33" s="20">
        <f t="shared" si="38"/>
        <v>0</v>
      </c>
      <c r="W33" s="21">
        <f t="shared" si="39"/>
        <v>0</v>
      </c>
      <c r="X33" s="423"/>
      <c r="Y33" s="33">
        <v>0.03</v>
      </c>
      <c r="Z33" s="34">
        <f t="shared" si="40"/>
        <v>0</v>
      </c>
      <c r="AA33" s="25">
        <f t="shared" si="41"/>
        <v>0</v>
      </c>
      <c r="AB33" s="32">
        <v>0</v>
      </c>
      <c r="AC33" s="20">
        <f t="shared" si="42"/>
        <v>0</v>
      </c>
      <c r="AD33" s="21">
        <f t="shared" si="43"/>
        <v>0</v>
      </c>
      <c r="AE33" s="22"/>
      <c r="AF33" s="33">
        <v>0.03</v>
      </c>
      <c r="AG33" s="34">
        <f t="shared" si="44"/>
        <v>0</v>
      </c>
      <c r="AH33" s="25">
        <f t="shared" si="45"/>
        <v>0</v>
      </c>
      <c r="AI33" s="32">
        <v>0</v>
      </c>
      <c r="AJ33" s="20">
        <f t="shared" si="46"/>
        <v>0</v>
      </c>
      <c r="AK33" s="21">
        <f t="shared" si="47"/>
        <v>0</v>
      </c>
      <c r="AL33" s="460"/>
      <c r="AM33" s="33">
        <v>0.03</v>
      </c>
      <c r="AN33" s="34">
        <f t="shared" si="88"/>
        <v>0</v>
      </c>
      <c r="AO33" s="25">
        <f t="shared" si="89"/>
        <v>0</v>
      </c>
      <c r="AP33" s="32">
        <v>0</v>
      </c>
      <c r="AQ33" s="20">
        <f t="shared" si="90"/>
        <v>0</v>
      </c>
      <c r="AR33" s="21">
        <f t="shared" si="91"/>
        <v>0</v>
      </c>
      <c r="AS33" s="460"/>
      <c r="AT33" s="33">
        <v>0.03</v>
      </c>
      <c r="AU33" s="34">
        <f t="shared" si="92"/>
        <v>0</v>
      </c>
      <c r="AV33" s="25">
        <f t="shared" si="93"/>
        <v>0</v>
      </c>
      <c r="AW33" s="32">
        <v>0</v>
      </c>
      <c r="AX33" s="20">
        <f t="shared" si="94"/>
        <v>0</v>
      </c>
      <c r="AY33" s="21">
        <f t="shared" si="95"/>
        <v>0</v>
      </c>
      <c r="AZ33" s="460"/>
      <c r="BA33" s="33">
        <v>0.03</v>
      </c>
      <c r="BB33" s="34">
        <f t="shared" si="96"/>
        <v>0</v>
      </c>
      <c r="BC33" s="25">
        <f t="shared" si="97"/>
        <v>0</v>
      </c>
      <c r="BD33" s="32">
        <v>0</v>
      </c>
      <c r="BE33" s="20">
        <f t="shared" si="98"/>
        <v>0</v>
      </c>
      <c r="BF33" s="21">
        <f t="shared" si="99"/>
        <v>0</v>
      </c>
      <c r="BG33" s="460"/>
      <c r="BH33" s="33">
        <v>0.03</v>
      </c>
      <c r="BI33" s="34">
        <f t="shared" si="100"/>
        <v>0</v>
      </c>
      <c r="BJ33" s="25">
        <f t="shared" si="101"/>
        <v>0</v>
      </c>
      <c r="BK33" s="32">
        <v>0</v>
      </c>
      <c r="BL33" s="20">
        <f t="shared" si="102"/>
        <v>0</v>
      </c>
      <c r="BM33" s="21">
        <f t="shared" si="103"/>
        <v>0</v>
      </c>
      <c r="BN33" s="460"/>
      <c r="BO33" s="33">
        <v>0.03</v>
      </c>
      <c r="BP33" s="34">
        <f t="shared" si="104"/>
        <v>0</v>
      </c>
      <c r="BQ33" s="25">
        <f t="shared" si="105"/>
        <v>0</v>
      </c>
      <c r="BR33" s="32">
        <v>0</v>
      </c>
      <c r="BS33" s="20">
        <f t="shared" si="106"/>
        <v>0</v>
      </c>
      <c r="BT33" s="21">
        <f t="shared" si="107"/>
        <v>0</v>
      </c>
      <c r="BU33" s="22"/>
      <c r="BV33" s="28">
        <f>I33+P33+W33+AD33+AK33+AR33+AY33+BF33+BM33+BT33</f>
        <v>0</v>
      </c>
    </row>
    <row r="34" spans="2:74" s="421" customFormat="1" ht="15" hidden="1" customHeight="1" x14ac:dyDescent="0.25">
      <c r="B34" s="501" t="s">
        <v>317</v>
      </c>
      <c r="C34" s="434"/>
      <c r="D34" s="426"/>
      <c r="E34" s="432"/>
      <c r="F34" s="45">
        <v>0</v>
      </c>
      <c r="G34" s="46">
        <v>0</v>
      </c>
      <c r="H34" s="20">
        <f t="shared" si="30"/>
        <v>0</v>
      </c>
      <c r="I34" s="51">
        <f t="shared" si="31"/>
        <v>0</v>
      </c>
      <c r="J34" s="22"/>
      <c r="K34" s="47">
        <v>0.03</v>
      </c>
      <c r="L34" s="48">
        <f t="shared" si="32"/>
        <v>0</v>
      </c>
      <c r="M34" s="49">
        <f t="shared" si="33"/>
        <v>0</v>
      </c>
      <c r="N34" s="46">
        <v>0</v>
      </c>
      <c r="O34" s="20">
        <f t="shared" si="34"/>
        <v>0</v>
      </c>
      <c r="P34" s="51">
        <f t="shared" si="35"/>
        <v>0</v>
      </c>
      <c r="Q34" s="22"/>
      <c r="R34" s="47">
        <v>0.03</v>
      </c>
      <c r="S34" s="48">
        <f t="shared" si="36"/>
        <v>0</v>
      </c>
      <c r="T34" s="49">
        <f t="shared" si="37"/>
        <v>0</v>
      </c>
      <c r="U34" s="46">
        <v>0</v>
      </c>
      <c r="V34" s="20">
        <f t="shared" si="38"/>
        <v>0</v>
      </c>
      <c r="W34" s="51">
        <f t="shared" si="39"/>
        <v>0</v>
      </c>
      <c r="X34" s="423"/>
      <c r="Y34" s="47">
        <v>0.03</v>
      </c>
      <c r="Z34" s="48">
        <f t="shared" si="40"/>
        <v>0</v>
      </c>
      <c r="AA34" s="49">
        <f t="shared" si="41"/>
        <v>0</v>
      </c>
      <c r="AB34" s="46">
        <v>0</v>
      </c>
      <c r="AC34" s="20">
        <f t="shared" si="42"/>
        <v>0</v>
      </c>
      <c r="AD34" s="51">
        <f t="shared" si="43"/>
        <v>0</v>
      </c>
      <c r="AE34" s="22"/>
      <c r="AF34" s="47">
        <v>0.03</v>
      </c>
      <c r="AG34" s="48">
        <f t="shared" si="44"/>
        <v>0</v>
      </c>
      <c r="AH34" s="49">
        <f t="shared" si="45"/>
        <v>0</v>
      </c>
      <c r="AI34" s="46">
        <v>0</v>
      </c>
      <c r="AJ34" s="20">
        <f t="shared" si="46"/>
        <v>0</v>
      </c>
      <c r="AK34" s="51">
        <f t="shared" si="47"/>
        <v>0</v>
      </c>
      <c r="AL34" s="460"/>
      <c r="AM34" s="47">
        <v>0.03</v>
      </c>
      <c r="AN34" s="48">
        <f t="shared" si="88"/>
        <v>0</v>
      </c>
      <c r="AO34" s="49">
        <f t="shared" si="89"/>
        <v>0</v>
      </c>
      <c r="AP34" s="46">
        <v>0</v>
      </c>
      <c r="AQ34" s="20">
        <f t="shared" si="90"/>
        <v>0</v>
      </c>
      <c r="AR34" s="51">
        <f t="shared" si="91"/>
        <v>0</v>
      </c>
      <c r="AS34" s="460"/>
      <c r="AT34" s="47">
        <v>0.03</v>
      </c>
      <c r="AU34" s="48">
        <f t="shared" si="92"/>
        <v>0</v>
      </c>
      <c r="AV34" s="49">
        <f t="shared" si="93"/>
        <v>0</v>
      </c>
      <c r="AW34" s="46">
        <v>0</v>
      </c>
      <c r="AX34" s="20">
        <f t="shared" si="94"/>
        <v>0</v>
      </c>
      <c r="AY34" s="51">
        <f t="shared" si="95"/>
        <v>0</v>
      </c>
      <c r="AZ34" s="460"/>
      <c r="BA34" s="47">
        <v>0.03</v>
      </c>
      <c r="BB34" s="48">
        <f t="shared" si="96"/>
        <v>0</v>
      </c>
      <c r="BC34" s="49">
        <f t="shared" si="97"/>
        <v>0</v>
      </c>
      <c r="BD34" s="46">
        <v>0</v>
      </c>
      <c r="BE34" s="20">
        <f t="shared" si="98"/>
        <v>0</v>
      </c>
      <c r="BF34" s="51">
        <f t="shared" si="99"/>
        <v>0</v>
      </c>
      <c r="BG34" s="460"/>
      <c r="BH34" s="47">
        <v>0.03</v>
      </c>
      <c r="BI34" s="48">
        <f t="shared" si="100"/>
        <v>0</v>
      </c>
      <c r="BJ34" s="49">
        <f t="shared" si="101"/>
        <v>0</v>
      </c>
      <c r="BK34" s="46">
        <v>0</v>
      </c>
      <c r="BL34" s="20">
        <f t="shared" si="102"/>
        <v>0</v>
      </c>
      <c r="BM34" s="51">
        <f t="shared" si="103"/>
        <v>0</v>
      </c>
      <c r="BN34" s="460"/>
      <c r="BO34" s="47">
        <v>0.03</v>
      </c>
      <c r="BP34" s="48">
        <f t="shared" si="104"/>
        <v>0</v>
      </c>
      <c r="BQ34" s="49">
        <f t="shared" si="105"/>
        <v>0</v>
      </c>
      <c r="BR34" s="46">
        <v>0</v>
      </c>
      <c r="BS34" s="20">
        <f t="shared" si="106"/>
        <v>0</v>
      </c>
      <c r="BT34" s="51">
        <f t="shared" si="107"/>
        <v>0</v>
      </c>
      <c r="BU34" s="22"/>
      <c r="BV34" s="28">
        <f>I34+P34+W34+AD34+AK34+AR34+AY34+BF34+BM34+BT34</f>
        <v>0</v>
      </c>
    </row>
    <row r="35" spans="2:74" s="421" customFormat="1" ht="15" hidden="1" customHeight="1" x14ac:dyDescent="0.25">
      <c r="B35" s="395"/>
      <c r="C35" s="449"/>
      <c r="D35" s="426"/>
      <c r="E35" s="428"/>
      <c r="F35" s="285"/>
      <c r="G35" s="429"/>
      <c r="H35" s="20"/>
      <c r="I35" s="22"/>
      <c r="J35" s="22"/>
      <c r="K35" s="430"/>
      <c r="L35" s="285"/>
      <c r="M35" s="285"/>
      <c r="N35" s="429"/>
      <c r="O35" s="20"/>
      <c r="P35" s="22"/>
      <c r="Q35" s="22"/>
      <c r="R35" s="430"/>
      <c r="S35" s="285"/>
      <c r="T35" s="285"/>
      <c r="U35" s="429"/>
      <c r="V35" s="20"/>
      <c r="W35" s="22"/>
      <c r="X35" s="431"/>
      <c r="Y35" s="430"/>
      <c r="Z35" s="285"/>
      <c r="AA35" s="285"/>
      <c r="AB35" s="429"/>
      <c r="AC35" s="20"/>
      <c r="AD35" s="22"/>
      <c r="AE35" s="22"/>
      <c r="AF35" s="430"/>
      <c r="AG35" s="285"/>
      <c r="AH35" s="285"/>
      <c r="AI35" s="429"/>
      <c r="AJ35" s="20"/>
      <c r="AK35" s="22"/>
      <c r="AL35" s="431"/>
      <c r="AM35" s="430"/>
      <c r="AN35" s="285"/>
      <c r="AO35" s="285"/>
      <c r="AP35" s="429"/>
      <c r="AQ35" s="20"/>
      <c r="AR35" s="22"/>
      <c r="AS35" s="431"/>
      <c r="AT35" s="430"/>
      <c r="AU35" s="285"/>
      <c r="AV35" s="285"/>
      <c r="AW35" s="429"/>
      <c r="AX35" s="20"/>
      <c r="AY35" s="22"/>
      <c r="AZ35" s="431"/>
      <c r="BA35" s="430"/>
      <c r="BB35" s="285"/>
      <c r="BC35" s="285"/>
      <c r="BD35" s="429"/>
      <c r="BE35" s="20"/>
      <c r="BF35" s="22"/>
      <c r="BG35" s="431"/>
      <c r="BH35" s="430"/>
      <c r="BI35" s="285"/>
      <c r="BJ35" s="285"/>
      <c r="BK35" s="429"/>
      <c r="BL35" s="20"/>
      <c r="BM35" s="22"/>
      <c r="BN35" s="431"/>
      <c r="BO35" s="430"/>
      <c r="BP35" s="285"/>
      <c r="BQ35" s="285"/>
      <c r="BR35" s="429"/>
      <c r="BS35" s="20"/>
      <c r="BT35" s="22"/>
      <c r="BU35" s="22"/>
      <c r="BV35" s="461"/>
    </row>
    <row r="36" spans="2:74" s="421" customFormat="1" ht="15" hidden="1" customHeight="1" x14ac:dyDescent="0.25">
      <c r="B36" s="502" t="s">
        <v>318</v>
      </c>
      <c r="C36" s="437"/>
      <c r="D36" s="426"/>
      <c r="E36" s="17"/>
      <c r="F36" s="18">
        <v>0</v>
      </c>
      <c r="G36" s="19">
        <v>0</v>
      </c>
      <c r="H36" s="20">
        <f t="shared" si="30"/>
        <v>0</v>
      </c>
      <c r="I36" s="27">
        <f t="shared" si="31"/>
        <v>0</v>
      </c>
      <c r="J36" s="22"/>
      <c r="K36" s="23">
        <v>0.03</v>
      </c>
      <c r="L36" s="24">
        <f t="shared" si="32"/>
        <v>0</v>
      </c>
      <c r="M36" s="43">
        <f t="shared" si="33"/>
        <v>0</v>
      </c>
      <c r="N36" s="19">
        <v>0</v>
      </c>
      <c r="O36" s="20">
        <f t="shared" si="34"/>
        <v>0</v>
      </c>
      <c r="P36" s="27">
        <f t="shared" si="35"/>
        <v>0</v>
      </c>
      <c r="Q36" s="22"/>
      <c r="R36" s="23">
        <v>0.03</v>
      </c>
      <c r="S36" s="24">
        <f t="shared" si="36"/>
        <v>0</v>
      </c>
      <c r="T36" s="43">
        <f t="shared" si="37"/>
        <v>0</v>
      </c>
      <c r="U36" s="19">
        <v>0</v>
      </c>
      <c r="V36" s="20">
        <f t="shared" si="38"/>
        <v>0</v>
      </c>
      <c r="W36" s="27">
        <f t="shared" si="39"/>
        <v>0</v>
      </c>
      <c r="X36" s="423"/>
      <c r="Y36" s="23">
        <v>0.03</v>
      </c>
      <c r="Z36" s="24">
        <f t="shared" si="40"/>
        <v>0</v>
      </c>
      <c r="AA36" s="43">
        <f t="shared" si="41"/>
        <v>0</v>
      </c>
      <c r="AB36" s="19">
        <v>0</v>
      </c>
      <c r="AC36" s="20">
        <f t="shared" si="42"/>
        <v>0</v>
      </c>
      <c r="AD36" s="27">
        <f t="shared" si="43"/>
        <v>0</v>
      </c>
      <c r="AE36" s="22"/>
      <c r="AF36" s="23">
        <v>0.03</v>
      </c>
      <c r="AG36" s="24">
        <f t="shared" si="44"/>
        <v>0</v>
      </c>
      <c r="AH36" s="43">
        <f t="shared" si="45"/>
        <v>0</v>
      </c>
      <c r="AI36" s="19">
        <v>0</v>
      </c>
      <c r="AJ36" s="20">
        <f t="shared" si="46"/>
        <v>0</v>
      </c>
      <c r="AK36" s="27">
        <f t="shared" si="47"/>
        <v>0</v>
      </c>
      <c r="AL36" s="460"/>
      <c r="AM36" s="23">
        <v>0.03</v>
      </c>
      <c r="AN36" s="24">
        <f t="shared" ref="AN36:AN40" si="108">AH36*AM36</f>
        <v>0</v>
      </c>
      <c r="AO36" s="43">
        <f t="shared" ref="AO36:AO40" si="109">+AH36+AN36</f>
        <v>0</v>
      </c>
      <c r="AP36" s="19">
        <v>0</v>
      </c>
      <c r="AQ36" s="20">
        <f t="shared" ref="AQ36:AQ40" si="110">AO36*AP36</f>
        <v>0</v>
      </c>
      <c r="AR36" s="27">
        <f t="shared" ref="AR36:AR40" si="111">ROUND(AQ36,0)</f>
        <v>0</v>
      </c>
      <c r="AS36" s="460"/>
      <c r="AT36" s="23">
        <v>0.03</v>
      </c>
      <c r="AU36" s="24">
        <f t="shared" ref="AU36:AU40" si="112">AO36*AT36</f>
        <v>0</v>
      </c>
      <c r="AV36" s="43">
        <f t="shared" ref="AV36:AV40" si="113">+AO36+AU36</f>
        <v>0</v>
      </c>
      <c r="AW36" s="19">
        <v>0</v>
      </c>
      <c r="AX36" s="20">
        <f t="shared" ref="AX36:AX40" si="114">AV36*AW36</f>
        <v>0</v>
      </c>
      <c r="AY36" s="27">
        <f t="shared" ref="AY36:AY40" si="115">ROUND(AX36,0)</f>
        <v>0</v>
      </c>
      <c r="AZ36" s="460"/>
      <c r="BA36" s="23">
        <v>0.03</v>
      </c>
      <c r="BB36" s="24">
        <f t="shared" ref="BB36:BB40" si="116">AV36*BA36</f>
        <v>0</v>
      </c>
      <c r="BC36" s="43">
        <f t="shared" ref="BC36:BC40" si="117">+AV36+BB36</f>
        <v>0</v>
      </c>
      <c r="BD36" s="19">
        <v>0</v>
      </c>
      <c r="BE36" s="20">
        <f t="shared" ref="BE36:BE40" si="118">BC36*BD36</f>
        <v>0</v>
      </c>
      <c r="BF36" s="27">
        <f t="shared" ref="BF36:BF40" si="119">ROUND(BE36,0)</f>
        <v>0</v>
      </c>
      <c r="BG36" s="460"/>
      <c r="BH36" s="23">
        <v>0.03</v>
      </c>
      <c r="BI36" s="24">
        <f t="shared" ref="BI36:BI40" si="120">BC36*BH36</f>
        <v>0</v>
      </c>
      <c r="BJ36" s="43">
        <f t="shared" ref="BJ36:BJ40" si="121">+BC36+BI36</f>
        <v>0</v>
      </c>
      <c r="BK36" s="19">
        <v>0</v>
      </c>
      <c r="BL36" s="20">
        <f t="shared" ref="BL36:BL40" si="122">BJ36*BK36</f>
        <v>0</v>
      </c>
      <c r="BM36" s="27">
        <f t="shared" ref="BM36:BM40" si="123">ROUND(BL36,0)</f>
        <v>0</v>
      </c>
      <c r="BN36" s="460"/>
      <c r="BO36" s="23">
        <v>0.03</v>
      </c>
      <c r="BP36" s="24">
        <f t="shared" ref="BP36:BP40" si="124">BJ36*BO36</f>
        <v>0</v>
      </c>
      <c r="BQ36" s="43">
        <f t="shared" ref="BQ36:BQ40" si="125">+BJ36+BP36</f>
        <v>0</v>
      </c>
      <c r="BR36" s="19">
        <v>0</v>
      </c>
      <c r="BS36" s="20">
        <f t="shared" ref="BS36:BS40" si="126">BQ36*BR36</f>
        <v>0</v>
      </c>
      <c r="BT36" s="27">
        <f t="shared" ref="BT36:BT40" si="127">ROUND(BS36,0)</f>
        <v>0</v>
      </c>
      <c r="BU36" s="22"/>
      <c r="BV36" s="28">
        <f t="shared" ref="BV36:BV41" si="128">I36+P36+W36+AD36+AK36+AR36+AY36+BF36+BM36+BT36</f>
        <v>0</v>
      </c>
    </row>
    <row r="37" spans="2:74" s="421" customFormat="1" ht="15" hidden="1" customHeight="1" x14ac:dyDescent="0.25">
      <c r="B37" s="503" t="s">
        <v>319</v>
      </c>
      <c r="C37" s="425"/>
      <c r="D37" s="426"/>
      <c r="E37" s="17"/>
      <c r="F37" s="31">
        <v>0</v>
      </c>
      <c r="G37" s="32">
        <v>0</v>
      </c>
      <c r="H37" s="20">
        <f t="shared" si="30"/>
        <v>0</v>
      </c>
      <c r="I37" s="21">
        <f t="shared" si="31"/>
        <v>0</v>
      </c>
      <c r="J37" s="22"/>
      <c r="K37" s="33">
        <v>0.03</v>
      </c>
      <c r="L37" s="34">
        <f t="shared" si="32"/>
        <v>0</v>
      </c>
      <c r="M37" s="25">
        <f t="shared" si="33"/>
        <v>0</v>
      </c>
      <c r="N37" s="32">
        <v>0</v>
      </c>
      <c r="O37" s="20">
        <f t="shared" si="34"/>
        <v>0</v>
      </c>
      <c r="P37" s="21">
        <f t="shared" si="35"/>
        <v>0</v>
      </c>
      <c r="Q37" s="22"/>
      <c r="R37" s="33">
        <v>0.03</v>
      </c>
      <c r="S37" s="34">
        <f t="shared" si="36"/>
        <v>0</v>
      </c>
      <c r="T37" s="25">
        <f t="shared" si="37"/>
        <v>0</v>
      </c>
      <c r="U37" s="32">
        <v>0</v>
      </c>
      <c r="V37" s="20">
        <f t="shared" si="38"/>
        <v>0</v>
      </c>
      <c r="W37" s="21">
        <f t="shared" si="39"/>
        <v>0</v>
      </c>
      <c r="X37" s="423"/>
      <c r="Y37" s="33">
        <v>0.03</v>
      </c>
      <c r="Z37" s="34">
        <f t="shared" si="40"/>
        <v>0</v>
      </c>
      <c r="AA37" s="25">
        <f t="shared" si="41"/>
        <v>0</v>
      </c>
      <c r="AB37" s="32">
        <v>0</v>
      </c>
      <c r="AC37" s="20">
        <f t="shared" si="42"/>
        <v>0</v>
      </c>
      <c r="AD37" s="21">
        <f t="shared" si="43"/>
        <v>0</v>
      </c>
      <c r="AE37" s="22"/>
      <c r="AF37" s="33">
        <v>0.03</v>
      </c>
      <c r="AG37" s="34">
        <f t="shared" si="44"/>
        <v>0</v>
      </c>
      <c r="AH37" s="25">
        <f t="shared" si="45"/>
        <v>0</v>
      </c>
      <c r="AI37" s="32">
        <v>0</v>
      </c>
      <c r="AJ37" s="20">
        <f t="shared" si="46"/>
        <v>0</v>
      </c>
      <c r="AK37" s="21">
        <f t="shared" si="47"/>
        <v>0</v>
      </c>
      <c r="AL37" s="460"/>
      <c r="AM37" s="33">
        <v>0.03</v>
      </c>
      <c r="AN37" s="34">
        <f t="shared" si="108"/>
        <v>0</v>
      </c>
      <c r="AO37" s="25">
        <f t="shared" si="109"/>
        <v>0</v>
      </c>
      <c r="AP37" s="32">
        <v>0</v>
      </c>
      <c r="AQ37" s="20">
        <f t="shared" si="110"/>
        <v>0</v>
      </c>
      <c r="AR37" s="21">
        <f t="shared" si="111"/>
        <v>0</v>
      </c>
      <c r="AS37" s="460"/>
      <c r="AT37" s="33">
        <v>0.03</v>
      </c>
      <c r="AU37" s="34">
        <f t="shared" si="112"/>
        <v>0</v>
      </c>
      <c r="AV37" s="25">
        <f t="shared" si="113"/>
        <v>0</v>
      </c>
      <c r="AW37" s="32">
        <v>0</v>
      </c>
      <c r="AX37" s="20">
        <f t="shared" si="114"/>
        <v>0</v>
      </c>
      <c r="AY37" s="21">
        <f t="shared" si="115"/>
        <v>0</v>
      </c>
      <c r="AZ37" s="460"/>
      <c r="BA37" s="33">
        <v>0.03</v>
      </c>
      <c r="BB37" s="34">
        <f t="shared" si="116"/>
        <v>0</v>
      </c>
      <c r="BC37" s="25">
        <f t="shared" si="117"/>
        <v>0</v>
      </c>
      <c r="BD37" s="32">
        <v>0</v>
      </c>
      <c r="BE37" s="20">
        <f t="shared" si="118"/>
        <v>0</v>
      </c>
      <c r="BF37" s="21">
        <f t="shared" si="119"/>
        <v>0</v>
      </c>
      <c r="BG37" s="460"/>
      <c r="BH37" s="33">
        <v>0.03</v>
      </c>
      <c r="BI37" s="34">
        <f t="shared" si="120"/>
        <v>0</v>
      </c>
      <c r="BJ37" s="25">
        <f t="shared" si="121"/>
        <v>0</v>
      </c>
      <c r="BK37" s="32">
        <v>0</v>
      </c>
      <c r="BL37" s="20">
        <f t="shared" si="122"/>
        <v>0</v>
      </c>
      <c r="BM37" s="21">
        <f t="shared" si="123"/>
        <v>0</v>
      </c>
      <c r="BN37" s="460"/>
      <c r="BO37" s="33">
        <v>0.03</v>
      </c>
      <c r="BP37" s="34">
        <f t="shared" si="124"/>
        <v>0</v>
      </c>
      <c r="BQ37" s="25">
        <f t="shared" si="125"/>
        <v>0</v>
      </c>
      <c r="BR37" s="32">
        <v>0</v>
      </c>
      <c r="BS37" s="20">
        <f t="shared" si="126"/>
        <v>0</v>
      </c>
      <c r="BT37" s="21">
        <f t="shared" si="127"/>
        <v>0</v>
      </c>
      <c r="BU37" s="22"/>
      <c r="BV37" s="28">
        <f t="shared" si="128"/>
        <v>0</v>
      </c>
    </row>
    <row r="38" spans="2:74" s="421" customFormat="1" ht="15" hidden="1" customHeight="1" x14ac:dyDescent="0.25">
      <c r="B38" s="503" t="s">
        <v>320</v>
      </c>
      <c r="C38" s="425"/>
      <c r="D38" s="426"/>
      <c r="E38" s="17"/>
      <c r="F38" s="31">
        <v>0</v>
      </c>
      <c r="G38" s="32">
        <v>0</v>
      </c>
      <c r="H38" s="20">
        <f t="shared" si="30"/>
        <v>0</v>
      </c>
      <c r="I38" s="21">
        <f t="shared" si="31"/>
        <v>0</v>
      </c>
      <c r="J38" s="22"/>
      <c r="K38" s="33">
        <v>0.03</v>
      </c>
      <c r="L38" s="34">
        <f t="shared" si="32"/>
        <v>0</v>
      </c>
      <c r="M38" s="25">
        <f t="shared" si="33"/>
        <v>0</v>
      </c>
      <c r="N38" s="32">
        <v>0</v>
      </c>
      <c r="O38" s="20">
        <f t="shared" si="34"/>
        <v>0</v>
      </c>
      <c r="P38" s="21">
        <f t="shared" si="35"/>
        <v>0</v>
      </c>
      <c r="Q38" s="22"/>
      <c r="R38" s="33">
        <v>0.03</v>
      </c>
      <c r="S38" s="34">
        <f t="shared" si="36"/>
        <v>0</v>
      </c>
      <c r="T38" s="25">
        <f t="shared" si="37"/>
        <v>0</v>
      </c>
      <c r="U38" s="32">
        <v>0</v>
      </c>
      <c r="V38" s="20">
        <f t="shared" si="38"/>
        <v>0</v>
      </c>
      <c r="W38" s="21">
        <f t="shared" si="39"/>
        <v>0</v>
      </c>
      <c r="X38" s="423"/>
      <c r="Y38" s="33">
        <v>0.03</v>
      </c>
      <c r="Z38" s="34">
        <f t="shared" si="40"/>
        <v>0</v>
      </c>
      <c r="AA38" s="25">
        <f t="shared" si="41"/>
        <v>0</v>
      </c>
      <c r="AB38" s="32">
        <v>0</v>
      </c>
      <c r="AC38" s="20">
        <f t="shared" si="42"/>
        <v>0</v>
      </c>
      <c r="AD38" s="21">
        <f t="shared" si="43"/>
        <v>0</v>
      </c>
      <c r="AE38" s="22"/>
      <c r="AF38" s="33">
        <v>0.03</v>
      </c>
      <c r="AG38" s="34">
        <f t="shared" si="44"/>
        <v>0</v>
      </c>
      <c r="AH38" s="25">
        <f t="shared" si="45"/>
        <v>0</v>
      </c>
      <c r="AI38" s="32">
        <v>0</v>
      </c>
      <c r="AJ38" s="20">
        <f t="shared" si="46"/>
        <v>0</v>
      </c>
      <c r="AK38" s="21">
        <f t="shared" si="47"/>
        <v>0</v>
      </c>
      <c r="AL38" s="460"/>
      <c r="AM38" s="33">
        <v>0.03</v>
      </c>
      <c r="AN38" s="34">
        <f t="shared" si="108"/>
        <v>0</v>
      </c>
      <c r="AO38" s="25">
        <f t="shared" si="109"/>
        <v>0</v>
      </c>
      <c r="AP38" s="32">
        <v>0</v>
      </c>
      <c r="AQ38" s="20">
        <f t="shared" si="110"/>
        <v>0</v>
      </c>
      <c r="AR38" s="21">
        <f t="shared" si="111"/>
        <v>0</v>
      </c>
      <c r="AS38" s="460"/>
      <c r="AT38" s="33">
        <v>0.03</v>
      </c>
      <c r="AU38" s="34">
        <f t="shared" si="112"/>
        <v>0</v>
      </c>
      <c r="AV38" s="25">
        <f t="shared" si="113"/>
        <v>0</v>
      </c>
      <c r="AW38" s="32">
        <v>0</v>
      </c>
      <c r="AX38" s="20">
        <f t="shared" si="114"/>
        <v>0</v>
      </c>
      <c r="AY38" s="21">
        <f t="shared" si="115"/>
        <v>0</v>
      </c>
      <c r="AZ38" s="460"/>
      <c r="BA38" s="33">
        <v>0.03</v>
      </c>
      <c r="BB38" s="34">
        <f t="shared" si="116"/>
        <v>0</v>
      </c>
      <c r="BC38" s="25">
        <f t="shared" si="117"/>
        <v>0</v>
      </c>
      <c r="BD38" s="32">
        <v>0</v>
      </c>
      <c r="BE38" s="20">
        <f t="shared" si="118"/>
        <v>0</v>
      </c>
      <c r="BF38" s="21">
        <f t="shared" si="119"/>
        <v>0</v>
      </c>
      <c r="BG38" s="460"/>
      <c r="BH38" s="33">
        <v>0.03</v>
      </c>
      <c r="BI38" s="34">
        <f t="shared" si="120"/>
        <v>0</v>
      </c>
      <c r="BJ38" s="25">
        <f t="shared" si="121"/>
        <v>0</v>
      </c>
      <c r="BK38" s="32">
        <v>0</v>
      </c>
      <c r="BL38" s="20">
        <f t="shared" si="122"/>
        <v>0</v>
      </c>
      <c r="BM38" s="21">
        <f t="shared" si="123"/>
        <v>0</v>
      </c>
      <c r="BN38" s="460"/>
      <c r="BO38" s="33">
        <v>0.03</v>
      </c>
      <c r="BP38" s="34">
        <f t="shared" si="124"/>
        <v>0</v>
      </c>
      <c r="BQ38" s="25">
        <f t="shared" si="125"/>
        <v>0</v>
      </c>
      <c r="BR38" s="32">
        <v>0</v>
      </c>
      <c r="BS38" s="20">
        <f t="shared" si="126"/>
        <v>0</v>
      </c>
      <c r="BT38" s="21">
        <f t="shared" si="127"/>
        <v>0</v>
      </c>
      <c r="BU38" s="22"/>
      <c r="BV38" s="28">
        <f t="shared" si="128"/>
        <v>0</v>
      </c>
    </row>
    <row r="39" spans="2:74" s="421" customFormat="1" ht="15" hidden="1" customHeight="1" x14ac:dyDescent="0.25">
      <c r="B39" s="503" t="s">
        <v>321</v>
      </c>
      <c r="C39" s="425"/>
      <c r="D39" s="426"/>
      <c r="E39" s="17"/>
      <c r="F39" s="31">
        <v>0</v>
      </c>
      <c r="G39" s="32">
        <v>0</v>
      </c>
      <c r="H39" s="20">
        <f t="shared" si="30"/>
        <v>0</v>
      </c>
      <c r="I39" s="21">
        <f t="shared" si="31"/>
        <v>0</v>
      </c>
      <c r="J39" s="22"/>
      <c r="K39" s="33">
        <v>0.03</v>
      </c>
      <c r="L39" s="34">
        <f t="shared" si="32"/>
        <v>0</v>
      </c>
      <c r="M39" s="25">
        <f t="shared" si="33"/>
        <v>0</v>
      </c>
      <c r="N39" s="32">
        <v>0</v>
      </c>
      <c r="O39" s="20">
        <f t="shared" si="34"/>
        <v>0</v>
      </c>
      <c r="P39" s="21">
        <f t="shared" si="35"/>
        <v>0</v>
      </c>
      <c r="Q39" s="22"/>
      <c r="R39" s="33">
        <v>0.03</v>
      </c>
      <c r="S39" s="34">
        <f t="shared" si="36"/>
        <v>0</v>
      </c>
      <c r="T39" s="25">
        <f t="shared" si="37"/>
        <v>0</v>
      </c>
      <c r="U39" s="32">
        <v>0</v>
      </c>
      <c r="V39" s="20">
        <f t="shared" si="38"/>
        <v>0</v>
      </c>
      <c r="W39" s="21">
        <f t="shared" si="39"/>
        <v>0</v>
      </c>
      <c r="X39" s="423"/>
      <c r="Y39" s="33">
        <v>0.03</v>
      </c>
      <c r="Z39" s="34">
        <f t="shared" si="40"/>
        <v>0</v>
      </c>
      <c r="AA39" s="25">
        <f t="shared" si="41"/>
        <v>0</v>
      </c>
      <c r="AB39" s="32">
        <v>0</v>
      </c>
      <c r="AC39" s="20">
        <f t="shared" si="42"/>
        <v>0</v>
      </c>
      <c r="AD39" s="21">
        <f t="shared" si="43"/>
        <v>0</v>
      </c>
      <c r="AE39" s="22"/>
      <c r="AF39" s="33">
        <v>0.03</v>
      </c>
      <c r="AG39" s="34">
        <f t="shared" si="44"/>
        <v>0</v>
      </c>
      <c r="AH39" s="25">
        <f t="shared" si="45"/>
        <v>0</v>
      </c>
      <c r="AI39" s="32">
        <v>0</v>
      </c>
      <c r="AJ39" s="20">
        <f t="shared" si="46"/>
        <v>0</v>
      </c>
      <c r="AK39" s="21">
        <f t="shared" si="47"/>
        <v>0</v>
      </c>
      <c r="AL39" s="460"/>
      <c r="AM39" s="33">
        <v>0.03</v>
      </c>
      <c r="AN39" s="34">
        <f t="shared" si="108"/>
        <v>0</v>
      </c>
      <c r="AO39" s="25">
        <f t="shared" si="109"/>
        <v>0</v>
      </c>
      <c r="AP39" s="32">
        <v>0</v>
      </c>
      <c r="AQ39" s="20">
        <f t="shared" si="110"/>
        <v>0</v>
      </c>
      <c r="AR39" s="21">
        <f t="shared" si="111"/>
        <v>0</v>
      </c>
      <c r="AS39" s="460"/>
      <c r="AT39" s="33">
        <v>0.03</v>
      </c>
      <c r="AU39" s="34">
        <f t="shared" si="112"/>
        <v>0</v>
      </c>
      <c r="AV39" s="25">
        <f t="shared" si="113"/>
        <v>0</v>
      </c>
      <c r="AW39" s="32">
        <v>0</v>
      </c>
      <c r="AX39" s="20">
        <f t="shared" si="114"/>
        <v>0</v>
      </c>
      <c r="AY39" s="21">
        <f t="shared" si="115"/>
        <v>0</v>
      </c>
      <c r="AZ39" s="460"/>
      <c r="BA39" s="33">
        <v>0.03</v>
      </c>
      <c r="BB39" s="34">
        <f t="shared" si="116"/>
        <v>0</v>
      </c>
      <c r="BC39" s="25">
        <f t="shared" si="117"/>
        <v>0</v>
      </c>
      <c r="BD39" s="32">
        <v>0</v>
      </c>
      <c r="BE39" s="20">
        <f t="shared" si="118"/>
        <v>0</v>
      </c>
      <c r="BF39" s="21">
        <f t="shared" si="119"/>
        <v>0</v>
      </c>
      <c r="BG39" s="460"/>
      <c r="BH39" s="33">
        <v>0.03</v>
      </c>
      <c r="BI39" s="34">
        <f t="shared" si="120"/>
        <v>0</v>
      </c>
      <c r="BJ39" s="25">
        <f t="shared" si="121"/>
        <v>0</v>
      </c>
      <c r="BK39" s="32">
        <v>0</v>
      </c>
      <c r="BL39" s="20">
        <f t="shared" si="122"/>
        <v>0</v>
      </c>
      <c r="BM39" s="21">
        <f t="shared" si="123"/>
        <v>0</v>
      </c>
      <c r="BN39" s="460"/>
      <c r="BO39" s="33">
        <v>0.03</v>
      </c>
      <c r="BP39" s="34">
        <f t="shared" si="124"/>
        <v>0</v>
      </c>
      <c r="BQ39" s="25">
        <f t="shared" si="125"/>
        <v>0</v>
      </c>
      <c r="BR39" s="32">
        <v>0</v>
      </c>
      <c r="BS39" s="20">
        <f t="shared" si="126"/>
        <v>0</v>
      </c>
      <c r="BT39" s="21">
        <f t="shared" si="127"/>
        <v>0</v>
      </c>
      <c r="BU39" s="22"/>
      <c r="BV39" s="28">
        <f t="shared" si="128"/>
        <v>0</v>
      </c>
    </row>
    <row r="40" spans="2:74" s="421" customFormat="1" ht="15" hidden="1" customHeight="1" x14ac:dyDescent="0.25">
      <c r="B40" s="503" t="s">
        <v>322</v>
      </c>
      <c r="C40" s="425"/>
      <c r="D40" s="426"/>
      <c r="E40" s="432"/>
      <c r="F40" s="45">
        <v>0</v>
      </c>
      <c r="G40" s="46">
        <v>0</v>
      </c>
      <c r="H40" s="20">
        <f t="shared" si="30"/>
        <v>0</v>
      </c>
      <c r="I40" s="21">
        <f t="shared" si="31"/>
        <v>0</v>
      </c>
      <c r="J40" s="22"/>
      <c r="K40" s="47">
        <v>0.03</v>
      </c>
      <c r="L40" s="48">
        <f t="shared" si="32"/>
        <v>0</v>
      </c>
      <c r="M40" s="49">
        <f t="shared" si="33"/>
        <v>0</v>
      </c>
      <c r="N40" s="46">
        <v>0</v>
      </c>
      <c r="O40" s="20">
        <f t="shared" si="34"/>
        <v>0</v>
      </c>
      <c r="P40" s="51">
        <f t="shared" si="35"/>
        <v>0</v>
      </c>
      <c r="Q40" s="22"/>
      <c r="R40" s="47">
        <v>0.03</v>
      </c>
      <c r="S40" s="48">
        <f t="shared" si="36"/>
        <v>0</v>
      </c>
      <c r="T40" s="49">
        <f t="shared" si="37"/>
        <v>0</v>
      </c>
      <c r="U40" s="46">
        <v>0</v>
      </c>
      <c r="V40" s="20">
        <f t="shared" si="38"/>
        <v>0</v>
      </c>
      <c r="W40" s="51">
        <f t="shared" si="39"/>
        <v>0</v>
      </c>
      <c r="X40" s="423"/>
      <c r="Y40" s="47">
        <v>0.03</v>
      </c>
      <c r="Z40" s="48">
        <f t="shared" si="40"/>
        <v>0</v>
      </c>
      <c r="AA40" s="49">
        <f t="shared" si="41"/>
        <v>0</v>
      </c>
      <c r="AB40" s="46">
        <v>0</v>
      </c>
      <c r="AC40" s="20">
        <f t="shared" si="42"/>
        <v>0</v>
      </c>
      <c r="AD40" s="51">
        <f t="shared" si="43"/>
        <v>0</v>
      </c>
      <c r="AE40" s="22"/>
      <c r="AF40" s="47">
        <v>0.03</v>
      </c>
      <c r="AG40" s="48">
        <f t="shared" si="44"/>
        <v>0</v>
      </c>
      <c r="AH40" s="49">
        <f t="shared" si="45"/>
        <v>0</v>
      </c>
      <c r="AI40" s="46">
        <v>0</v>
      </c>
      <c r="AJ40" s="20">
        <f t="shared" si="46"/>
        <v>0</v>
      </c>
      <c r="AK40" s="51">
        <f t="shared" si="47"/>
        <v>0</v>
      </c>
      <c r="AL40" s="460"/>
      <c r="AM40" s="47">
        <v>0.03</v>
      </c>
      <c r="AN40" s="48">
        <f t="shared" si="108"/>
        <v>0</v>
      </c>
      <c r="AO40" s="49">
        <f t="shared" si="109"/>
        <v>0</v>
      </c>
      <c r="AP40" s="46">
        <v>0</v>
      </c>
      <c r="AQ40" s="20">
        <f t="shared" si="110"/>
        <v>0</v>
      </c>
      <c r="AR40" s="51">
        <f t="shared" si="111"/>
        <v>0</v>
      </c>
      <c r="AS40" s="460"/>
      <c r="AT40" s="47">
        <v>0.03</v>
      </c>
      <c r="AU40" s="48">
        <f t="shared" si="112"/>
        <v>0</v>
      </c>
      <c r="AV40" s="49">
        <f t="shared" si="113"/>
        <v>0</v>
      </c>
      <c r="AW40" s="46">
        <v>0</v>
      </c>
      <c r="AX40" s="20">
        <f t="shared" si="114"/>
        <v>0</v>
      </c>
      <c r="AY40" s="51">
        <f t="shared" si="115"/>
        <v>0</v>
      </c>
      <c r="AZ40" s="460"/>
      <c r="BA40" s="47">
        <v>0.03</v>
      </c>
      <c r="BB40" s="48">
        <f t="shared" si="116"/>
        <v>0</v>
      </c>
      <c r="BC40" s="49">
        <f t="shared" si="117"/>
        <v>0</v>
      </c>
      <c r="BD40" s="46">
        <v>0</v>
      </c>
      <c r="BE40" s="20">
        <f t="shared" si="118"/>
        <v>0</v>
      </c>
      <c r="BF40" s="51">
        <f t="shared" si="119"/>
        <v>0</v>
      </c>
      <c r="BG40" s="460"/>
      <c r="BH40" s="47">
        <v>0.03</v>
      </c>
      <c r="BI40" s="48">
        <f t="shared" si="120"/>
        <v>0</v>
      </c>
      <c r="BJ40" s="49">
        <f t="shared" si="121"/>
        <v>0</v>
      </c>
      <c r="BK40" s="46">
        <v>0</v>
      </c>
      <c r="BL40" s="20">
        <f t="shared" si="122"/>
        <v>0</v>
      </c>
      <c r="BM40" s="51">
        <f t="shared" si="123"/>
        <v>0</v>
      </c>
      <c r="BN40" s="460"/>
      <c r="BO40" s="47">
        <v>0.03</v>
      </c>
      <c r="BP40" s="48">
        <f t="shared" si="124"/>
        <v>0</v>
      </c>
      <c r="BQ40" s="49">
        <f t="shared" si="125"/>
        <v>0</v>
      </c>
      <c r="BR40" s="46">
        <v>0</v>
      </c>
      <c r="BS40" s="20">
        <f t="shared" si="126"/>
        <v>0</v>
      </c>
      <c r="BT40" s="51">
        <f t="shared" si="127"/>
        <v>0</v>
      </c>
      <c r="BU40" s="22"/>
      <c r="BV40" s="28">
        <f t="shared" si="128"/>
        <v>0</v>
      </c>
    </row>
    <row r="41" spans="2:74" s="65" customFormat="1" ht="15.75" x14ac:dyDescent="0.25">
      <c r="B41" s="625" t="s">
        <v>293</v>
      </c>
      <c r="C41" s="626"/>
      <c r="D41" s="37"/>
      <c r="E41" s="56"/>
      <c r="F41" s="56"/>
      <c r="G41" s="57"/>
      <c r="H41" s="57"/>
      <c r="I41" s="515">
        <f>SUM(I6:I40)</f>
        <v>0</v>
      </c>
      <c r="J41" s="22"/>
      <c r="K41" s="322"/>
      <c r="L41" s="323"/>
      <c r="M41" s="323"/>
      <c r="N41" s="324"/>
      <c r="O41" s="57"/>
      <c r="P41" s="514">
        <f>SUM(P6:P40)</f>
        <v>0</v>
      </c>
      <c r="Q41" s="22"/>
      <c r="R41" s="60"/>
      <c r="S41" s="60"/>
      <c r="T41" s="60"/>
      <c r="U41" s="57"/>
      <c r="V41" s="62"/>
      <c r="W41" s="514">
        <f>SUM(W6:W40)</f>
        <v>0</v>
      </c>
      <c r="X41" s="63"/>
      <c r="Y41" s="60"/>
      <c r="Z41" s="60"/>
      <c r="AA41" s="60"/>
      <c r="AB41" s="57"/>
      <c r="AC41" s="62"/>
      <c r="AD41" s="514">
        <f>SUM(AD6:AD40)</f>
        <v>0</v>
      </c>
      <c r="AE41" s="22"/>
      <c r="AF41" s="60"/>
      <c r="AG41" s="60"/>
      <c r="AH41" s="60"/>
      <c r="AI41" s="57"/>
      <c r="AJ41" s="57"/>
      <c r="AK41" s="514">
        <f>SUM(AK6:AK40)</f>
        <v>0</v>
      </c>
      <c r="AL41" s="63"/>
      <c r="AM41" s="60"/>
      <c r="AN41" s="60"/>
      <c r="AO41" s="60"/>
      <c r="AP41" s="57"/>
      <c r="AQ41" s="62"/>
      <c r="AR41" s="514">
        <f>SUM(AR6:AR40)</f>
        <v>0</v>
      </c>
      <c r="AS41" s="63"/>
      <c r="AT41" s="60"/>
      <c r="AU41" s="60"/>
      <c r="AV41" s="60"/>
      <c r="AW41" s="57"/>
      <c r="AX41" s="62"/>
      <c r="AY41" s="514">
        <f>SUM(AY6:AY40)</f>
        <v>0</v>
      </c>
      <c r="AZ41" s="63"/>
      <c r="BA41" s="60"/>
      <c r="BB41" s="60"/>
      <c r="BC41" s="60"/>
      <c r="BD41" s="57"/>
      <c r="BE41" s="62"/>
      <c r="BF41" s="514">
        <f>SUM(BF6:BF40)</f>
        <v>0</v>
      </c>
      <c r="BG41" s="63"/>
      <c r="BH41" s="60"/>
      <c r="BI41" s="60"/>
      <c r="BJ41" s="60"/>
      <c r="BK41" s="57"/>
      <c r="BL41" s="62"/>
      <c r="BM41" s="514">
        <f>SUM(BM6:BM40)</f>
        <v>0</v>
      </c>
      <c r="BN41" s="63"/>
      <c r="BO41" s="60"/>
      <c r="BP41" s="60"/>
      <c r="BQ41" s="60"/>
      <c r="BR41" s="57"/>
      <c r="BS41" s="62"/>
      <c r="BT41" s="514">
        <f>SUM(BT6:BT40)</f>
        <v>0</v>
      </c>
      <c r="BU41" s="22"/>
      <c r="BV41" s="513">
        <f t="shared" si="128"/>
        <v>0</v>
      </c>
    </row>
    <row r="42" spans="2:74" s="65" customFormat="1" ht="15.75" x14ac:dyDescent="0.25">
      <c r="B42" s="36"/>
      <c r="C42" s="427"/>
      <c r="D42" s="66"/>
      <c r="E42" s="345"/>
      <c r="F42" s="337"/>
      <c r="G42" s="62"/>
      <c r="H42" s="57"/>
      <c r="I42" s="22"/>
      <c r="J42" s="22"/>
      <c r="K42" s="322"/>
      <c r="L42" s="323"/>
      <c r="M42" s="323"/>
      <c r="N42" s="324"/>
      <c r="O42" s="62"/>
      <c r="P42" s="22"/>
      <c r="Q42" s="22"/>
      <c r="R42" s="60"/>
      <c r="S42" s="60"/>
      <c r="T42" s="60"/>
      <c r="U42" s="57"/>
      <c r="V42" s="62"/>
      <c r="W42" s="22"/>
      <c r="X42" s="56"/>
      <c r="Y42" s="60"/>
      <c r="Z42" s="60"/>
      <c r="AA42" s="60"/>
      <c r="AB42" s="57"/>
      <c r="AC42" s="62"/>
      <c r="AD42" s="22"/>
      <c r="AE42" s="22"/>
      <c r="AF42" s="60"/>
      <c r="AG42" s="60"/>
      <c r="AH42" s="60"/>
      <c r="AI42" s="57"/>
      <c r="AJ42" s="57"/>
      <c r="AK42" s="22"/>
      <c r="AL42" s="56"/>
      <c r="AM42" s="60"/>
      <c r="AN42" s="60"/>
      <c r="AO42" s="60"/>
      <c r="AP42" s="57"/>
      <c r="AQ42" s="62"/>
      <c r="AR42" s="22"/>
      <c r="AS42" s="56"/>
      <c r="AT42" s="60"/>
      <c r="AU42" s="60"/>
      <c r="AV42" s="60"/>
      <c r="AW42" s="57"/>
      <c r="AX42" s="62"/>
      <c r="AY42" s="22"/>
      <c r="AZ42" s="56"/>
      <c r="BA42" s="60"/>
      <c r="BB42" s="60"/>
      <c r="BC42" s="60"/>
      <c r="BD42" s="57"/>
      <c r="BE42" s="62"/>
      <c r="BF42" s="22"/>
      <c r="BG42" s="56"/>
      <c r="BH42" s="60"/>
      <c r="BI42" s="60"/>
      <c r="BJ42" s="60"/>
      <c r="BK42" s="57"/>
      <c r="BL42" s="62"/>
      <c r="BM42" s="22"/>
      <c r="BN42" s="56"/>
      <c r="BO42" s="60"/>
      <c r="BP42" s="60"/>
      <c r="BQ42" s="60"/>
      <c r="BR42" s="57"/>
      <c r="BS42" s="62"/>
      <c r="BT42" s="22"/>
      <c r="BU42" s="22"/>
      <c r="BV42" s="67"/>
    </row>
    <row r="43" spans="2:74" x14ac:dyDescent="0.25">
      <c r="B43" s="502" t="s">
        <v>32</v>
      </c>
      <c r="C43" s="68" t="str">
        <f>IF(C6="", "", C6)</f>
        <v/>
      </c>
      <c r="D43" s="5"/>
      <c r="E43" s="216"/>
      <c r="F43" s="216">
        <f>_xlfn.IFNA(VLOOKUP($E6, $B$206:$D$211, 2, FALSE), 0)</f>
        <v>0.3337</v>
      </c>
      <c r="G43" s="216">
        <f>_xlfn.IFNA(VLOOKUP($E6, $B$206:$D$211, 3, FALSE), 0)</f>
        <v>7557</v>
      </c>
      <c r="H43" s="20">
        <f>F43*F6*G6+G43*G6</f>
        <v>0</v>
      </c>
      <c r="I43" s="27">
        <f>ROUND(H43,0)</f>
        <v>0</v>
      </c>
      <c r="J43" s="22"/>
      <c r="K43" s="338"/>
      <c r="L43" s="20"/>
      <c r="M43" s="216">
        <f>_xlfn.IFNA(VLOOKUP($E6, $B$206:$D$211, 2, FALSE), 0)</f>
        <v>0.3337</v>
      </c>
      <c r="N43" s="216">
        <f>ROUND(G43*(1+K6), 0)</f>
        <v>7784</v>
      </c>
      <c r="O43" s="20">
        <f>M43*M6*N6+N43*N6</f>
        <v>0</v>
      </c>
      <c r="P43" s="27">
        <f>ROUND(O43,0)</f>
        <v>0</v>
      </c>
      <c r="Q43" s="22"/>
      <c r="R43" s="22"/>
      <c r="S43" s="22"/>
      <c r="T43" s="118">
        <f>_xlfn.IFNA(VLOOKUP($E6, $B$206:$D$211, 2, FALSE), 0)</f>
        <v>0.3337</v>
      </c>
      <c r="U43" s="118">
        <f>ROUND(N43*(1+R6), 0)</f>
        <v>8018</v>
      </c>
      <c r="V43" s="20">
        <f>T43*T6*U6+U43*U6</f>
        <v>0</v>
      </c>
      <c r="W43" s="27">
        <f>ROUND(V43,0)</f>
        <v>0</v>
      </c>
      <c r="X43" s="5"/>
      <c r="Y43" s="22"/>
      <c r="Z43" s="22"/>
      <c r="AA43" s="118">
        <f>_xlfn.IFNA(VLOOKUP($E6, $B$206:$D$211, 2, FALSE), 0)</f>
        <v>0.3337</v>
      </c>
      <c r="AB43" s="118">
        <f>ROUND(U43*(1+Y6), 0)</f>
        <v>8259</v>
      </c>
      <c r="AC43" s="20">
        <f>AA43*AA6*AB6+AB43*AB6</f>
        <v>0</v>
      </c>
      <c r="AD43" s="27">
        <f>ROUND(AC43,0)</f>
        <v>0</v>
      </c>
      <c r="AE43" s="22"/>
      <c r="AF43" s="22"/>
      <c r="AG43" s="22"/>
      <c r="AH43" s="118">
        <f>_xlfn.IFNA(VLOOKUP($E6, $B$206:$D$211, 2, FALSE), 0)</f>
        <v>0.3337</v>
      </c>
      <c r="AI43" s="118">
        <f>ROUND(AB43*(1+AF6), 0)</f>
        <v>8507</v>
      </c>
      <c r="AJ43" s="20">
        <f>AH43*AH6*AI6+AI43*AI6</f>
        <v>0</v>
      </c>
      <c r="AK43" s="27">
        <f>ROUND(AJ43,0)</f>
        <v>0</v>
      </c>
      <c r="AL43" s="460"/>
      <c r="AM43" s="22"/>
      <c r="AN43" s="22"/>
      <c r="AO43" s="118">
        <f>_xlfn.IFNA(VLOOKUP($E6, $B$206:$D$211, 2, FALSE), 0)</f>
        <v>0.3337</v>
      </c>
      <c r="AP43" s="118">
        <f>ROUND(AI43*(1+AM6), 0)</f>
        <v>8762</v>
      </c>
      <c r="AQ43" s="20">
        <f>AO43*AO6*AP6+AP43*AP6</f>
        <v>0</v>
      </c>
      <c r="AR43" s="27">
        <f>ROUND(AQ43,0)</f>
        <v>0</v>
      </c>
      <c r="AS43" s="460"/>
      <c r="AT43" s="22"/>
      <c r="AU43" s="22"/>
      <c r="AV43" s="118">
        <f>_xlfn.IFNA(VLOOKUP($E6, $B$206:$D$211, 2, FALSE), 0)</f>
        <v>0.3337</v>
      </c>
      <c r="AW43" s="118">
        <f>ROUND(AP43*(1+AT6), 0)</f>
        <v>9025</v>
      </c>
      <c r="AX43" s="20">
        <f>AV43*AV6*AW6+AW43*AW6</f>
        <v>0</v>
      </c>
      <c r="AY43" s="27">
        <f>ROUND(AX43,0)</f>
        <v>0</v>
      </c>
      <c r="AZ43" s="460"/>
      <c r="BA43" s="22"/>
      <c r="BB43" s="22"/>
      <c r="BC43" s="118">
        <f>_xlfn.IFNA(VLOOKUP($E6, $B$206:$D$211, 2, FALSE), 0)</f>
        <v>0.3337</v>
      </c>
      <c r="BD43" s="118">
        <f>ROUND(AW43*(1+BA6), 0)</f>
        <v>9296</v>
      </c>
      <c r="BE43" s="20">
        <f>BC43*BC6*BD6+BD43*BD6</f>
        <v>0</v>
      </c>
      <c r="BF43" s="27">
        <f>ROUND(BE43,0)</f>
        <v>0</v>
      </c>
      <c r="BG43" s="460"/>
      <c r="BH43" s="22"/>
      <c r="BI43" s="22"/>
      <c r="BJ43" s="118">
        <f>_xlfn.IFNA(VLOOKUP($E6, $B$206:$D$211, 2, FALSE), 0)</f>
        <v>0.3337</v>
      </c>
      <c r="BK43" s="118">
        <f>ROUND(BD43*(1+BH6), 0)</f>
        <v>9575</v>
      </c>
      <c r="BL43" s="20">
        <f>BJ43*BJ6*BK6+BK43*BK6</f>
        <v>0</v>
      </c>
      <c r="BM43" s="27">
        <f>ROUND(BL43,0)</f>
        <v>0</v>
      </c>
      <c r="BN43" s="460"/>
      <c r="BO43" s="22"/>
      <c r="BP43" s="22"/>
      <c r="BQ43" s="118">
        <f>_xlfn.IFNA(VLOOKUP($E6, $B$206:$D$211, 2, FALSE), 0)</f>
        <v>0.3337</v>
      </c>
      <c r="BR43" s="118">
        <f>ROUND(BK43*(1+BO6), 0)</f>
        <v>9862</v>
      </c>
      <c r="BS43" s="20">
        <f>BQ43*BQ6*BR6+BR43*BR6</f>
        <v>0</v>
      </c>
      <c r="BT43" s="27">
        <f>ROUND(BS43,0)</f>
        <v>0</v>
      </c>
      <c r="BU43" s="22"/>
      <c r="BV43" s="70">
        <f>+I43+P43+W43+AD43+AK43+AR43+AY43+BF43+BM43+BT43</f>
        <v>0</v>
      </c>
    </row>
    <row r="44" spans="2:74" x14ac:dyDescent="0.25">
      <c r="B44" s="503" t="s">
        <v>33</v>
      </c>
      <c r="C44" s="71" t="str">
        <f>IF(C7="", "", C7)</f>
        <v/>
      </c>
      <c r="D44" s="5"/>
      <c r="E44" s="216"/>
      <c r="F44" s="216">
        <f>_xlfn.IFNA(VLOOKUP($E7, $B$206:$D$211, 2, FALSE), 0)</f>
        <v>0.3337</v>
      </c>
      <c r="G44" s="216">
        <f>_xlfn.IFNA(VLOOKUP($E7, $B$206:$D$211, 3, FALSE), 0)</f>
        <v>7557</v>
      </c>
      <c r="H44" s="20">
        <f>F44*F7*G7+G44*G7</f>
        <v>0</v>
      </c>
      <c r="I44" s="21">
        <f>ROUND(H44,0)</f>
        <v>0</v>
      </c>
      <c r="J44" s="22"/>
      <c r="K44" s="338"/>
      <c r="L44" s="20"/>
      <c r="M44" s="216">
        <f>_xlfn.IFNA(VLOOKUP($E7, $B$206:$D$211, 2, FALSE), 0)</f>
        <v>0.3337</v>
      </c>
      <c r="N44" s="216">
        <f>ROUND(G44*(1+K7), 0)</f>
        <v>7784</v>
      </c>
      <c r="O44" s="20">
        <f>M44*M7*N7+N44*N7</f>
        <v>0</v>
      </c>
      <c r="P44" s="21">
        <f>ROUND(O44,0)</f>
        <v>0</v>
      </c>
      <c r="Q44" s="22"/>
      <c r="R44" s="22"/>
      <c r="S44" s="22"/>
      <c r="T44" s="118">
        <f>_xlfn.IFNA(VLOOKUP($E7, $B$206:$D$211, 2, FALSE), 0)</f>
        <v>0.3337</v>
      </c>
      <c r="U44" s="118">
        <f>ROUND(N44*(1+R7), 0)</f>
        <v>8018</v>
      </c>
      <c r="V44" s="20">
        <f>T44*T7*U7+U44*U7</f>
        <v>0</v>
      </c>
      <c r="W44" s="21">
        <f>ROUND(V44,0)</f>
        <v>0</v>
      </c>
      <c r="X44" s="5"/>
      <c r="Y44" s="22"/>
      <c r="Z44" s="22"/>
      <c r="AA44" s="118">
        <f>_xlfn.IFNA(VLOOKUP($E7, $B$206:$D$211, 2, FALSE), 0)</f>
        <v>0.3337</v>
      </c>
      <c r="AB44" s="118">
        <f>ROUND(U44*(1+Y7), 0)</f>
        <v>8259</v>
      </c>
      <c r="AC44" s="20">
        <f>AA44*AA7*AB7+AB44*AB7</f>
        <v>0</v>
      </c>
      <c r="AD44" s="21">
        <f>ROUND(AC44,0)</f>
        <v>0</v>
      </c>
      <c r="AE44" s="22"/>
      <c r="AF44" s="22"/>
      <c r="AG44" s="22"/>
      <c r="AH44" s="118">
        <f>_xlfn.IFNA(VLOOKUP($E7, $B$206:$D$211, 2, FALSE), 0)</f>
        <v>0.3337</v>
      </c>
      <c r="AI44" s="118">
        <f>ROUND(AB44*(1+AF7), 0)</f>
        <v>8507</v>
      </c>
      <c r="AJ44" s="20">
        <f>AH44*AH7*AI7+AI44*AI7</f>
        <v>0</v>
      </c>
      <c r="AK44" s="21">
        <f>ROUND(AJ44,0)</f>
        <v>0</v>
      </c>
      <c r="AL44" s="460"/>
      <c r="AM44" s="22"/>
      <c r="AN44" s="22"/>
      <c r="AO44" s="118">
        <f>_xlfn.IFNA(VLOOKUP($E7, $B$206:$D$211, 2, FALSE), 0)</f>
        <v>0.3337</v>
      </c>
      <c r="AP44" s="118">
        <f>ROUND(AI44*(1+AM7), 0)</f>
        <v>8762</v>
      </c>
      <c r="AQ44" s="20">
        <f>AO44*AO7*AP7+AP44*AP7</f>
        <v>0</v>
      </c>
      <c r="AR44" s="21">
        <f>ROUND(AQ44,0)</f>
        <v>0</v>
      </c>
      <c r="AS44" s="460"/>
      <c r="AT44" s="22"/>
      <c r="AU44" s="22"/>
      <c r="AV44" s="118">
        <f>_xlfn.IFNA(VLOOKUP($E7, $B$206:$D$211, 2, FALSE), 0)</f>
        <v>0.3337</v>
      </c>
      <c r="AW44" s="118">
        <f>ROUND(AP44*(1+AT7), 0)</f>
        <v>9025</v>
      </c>
      <c r="AX44" s="20">
        <f>AV44*AV7*AW7+AW44*AW7</f>
        <v>0</v>
      </c>
      <c r="AY44" s="21">
        <f>ROUND(AX44,0)</f>
        <v>0</v>
      </c>
      <c r="AZ44" s="460"/>
      <c r="BA44" s="22"/>
      <c r="BB44" s="22"/>
      <c r="BC44" s="118">
        <f>_xlfn.IFNA(VLOOKUP($E7, $B$206:$D$211, 2, FALSE), 0)</f>
        <v>0.3337</v>
      </c>
      <c r="BD44" s="118">
        <f>ROUND(AW44*(1+BA7), 0)</f>
        <v>9296</v>
      </c>
      <c r="BE44" s="20">
        <f>BC44*BC7*BD7+BD44*BD7</f>
        <v>0</v>
      </c>
      <c r="BF44" s="21">
        <f>ROUND(BE44,0)</f>
        <v>0</v>
      </c>
      <c r="BG44" s="460"/>
      <c r="BH44" s="22"/>
      <c r="BI44" s="22"/>
      <c r="BJ44" s="118">
        <f>_xlfn.IFNA(VLOOKUP($E7, $B$206:$D$211, 2, FALSE), 0)</f>
        <v>0.3337</v>
      </c>
      <c r="BK44" s="118">
        <f>ROUND(BD44*(1+BH7), 0)</f>
        <v>9575</v>
      </c>
      <c r="BL44" s="20">
        <f>BJ44*BJ7*BK7+BK44*BK7</f>
        <v>0</v>
      </c>
      <c r="BM44" s="21">
        <f>ROUND(BL44,0)</f>
        <v>0</v>
      </c>
      <c r="BN44" s="460"/>
      <c r="BO44" s="22"/>
      <c r="BP44" s="22"/>
      <c r="BQ44" s="118">
        <f>_xlfn.IFNA(VLOOKUP($E7, $B$206:$D$211, 2, FALSE), 0)</f>
        <v>0.3337</v>
      </c>
      <c r="BR44" s="118">
        <f>ROUND(BK44*(1+BO7), 0)</f>
        <v>9862</v>
      </c>
      <c r="BS44" s="20">
        <f>BQ44*BQ7*BR7+BR44*BR7</f>
        <v>0</v>
      </c>
      <c r="BT44" s="21">
        <f>ROUND(BS44,0)</f>
        <v>0</v>
      </c>
      <c r="BU44" s="22"/>
      <c r="BV44" s="28">
        <f>+I44+P44+W44+AD44+AK44+AR44+AY44+BF44+BM44+BT44</f>
        <v>0</v>
      </c>
    </row>
    <row r="45" spans="2:74" x14ac:dyDescent="0.25">
      <c r="B45" s="503" t="s">
        <v>34</v>
      </c>
      <c r="C45" s="71" t="str">
        <f>IF(C8="", "", C8)</f>
        <v/>
      </c>
      <c r="D45" s="5"/>
      <c r="E45" s="216"/>
      <c r="F45" s="216">
        <f>_xlfn.IFNA(VLOOKUP($E8, $B$206:$D$211, 2, FALSE), 0)</f>
        <v>0.3337</v>
      </c>
      <c r="G45" s="216">
        <f>_xlfn.IFNA(VLOOKUP($E8, $B$206:$D$211, 3, FALSE), 0)</f>
        <v>0</v>
      </c>
      <c r="H45" s="20">
        <f>F45*F8*G8+G45*G8</f>
        <v>0</v>
      </c>
      <c r="I45" s="21">
        <f>ROUND(H45,0)</f>
        <v>0</v>
      </c>
      <c r="J45" s="22"/>
      <c r="K45" s="338"/>
      <c r="L45" s="20"/>
      <c r="M45" s="216">
        <f>_xlfn.IFNA(VLOOKUP($E8, $B$206:$D$211, 2, FALSE), 0)</f>
        <v>0.3337</v>
      </c>
      <c r="N45" s="216">
        <f>ROUND(G45*(1+K8), 0)</f>
        <v>0</v>
      </c>
      <c r="O45" s="20">
        <f>M45*M8*N8+N45*N8</f>
        <v>0</v>
      </c>
      <c r="P45" s="21">
        <f>ROUND(O45,0)</f>
        <v>0</v>
      </c>
      <c r="Q45" s="22"/>
      <c r="R45" s="22"/>
      <c r="S45" s="22"/>
      <c r="T45" s="118">
        <f>_xlfn.IFNA(VLOOKUP($E8, $B$206:$D$211, 2, FALSE), 0)</f>
        <v>0.3337</v>
      </c>
      <c r="U45" s="118">
        <f>ROUND(N45*(1+R8), 0)</f>
        <v>0</v>
      </c>
      <c r="V45" s="20">
        <f>T45*T8*U8+U45*U8</f>
        <v>0</v>
      </c>
      <c r="W45" s="21">
        <f>ROUND(V45,0)</f>
        <v>0</v>
      </c>
      <c r="X45" s="5"/>
      <c r="Y45" s="22"/>
      <c r="Z45" s="22"/>
      <c r="AA45" s="118">
        <f>_xlfn.IFNA(VLOOKUP($E8, $B$206:$D$211, 2, FALSE), 0)</f>
        <v>0.3337</v>
      </c>
      <c r="AB45" s="118">
        <f>ROUND(U45*(1+Y8), 0)</f>
        <v>0</v>
      </c>
      <c r="AC45" s="20">
        <f>AA45*AA8*AB8+AB45*AB8</f>
        <v>0</v>
      </c>
      <c r="AD45" s="21">
        <f>ROUND(AC45,0)</f>
        <v>0</v>
      </c>
      <c r="AE45" s="22"/>
      <c r="AF45" s="22"/>
      <c r="AG45" s="22"/>
      <c r="AH45" s="118">
        <f>_xlfn.IFNA(VLOOKUP($E8, $B$206:$D$211, 2, FALSE), 0)</f>
        <v>0.3337</v>
      </c>
      <c r="AI45" s="118">
        <f>ROUND(AB45*(1+AF8), 0)</f>
        <v>0</v>
      </c>
      <c r="AJ45" s="20">
        <f>AH45*AH8*AI8+AI45*AI8</f>
        <v>0</v>
      </c>
      <c r="AK45" s="21">
        <f>ROUND(AJ45,0)</f>
        <v>0</v>
      </c>
      <c r="AL45" s="460"/>
      <c r="AM45" s="22"/>
      <c r="AN45" s="22"/>
      <c r="AO45" s="118">
        <f>_xlfn.IFNA(VLOOKUP($E8, $B$206:$D$211, 2, FALSE), 0)</f>
        <v>0.3337</v>
      </c>
      <c r="AP45" s="118">
        <f>ROUND(AI45*(1+AM8), 0)</f>
        <v>0</v>
      </c>
      <c r="AQ45" s="20">
        <f>AO45*AO8*AP8+AP45*AP8</f>
        <v>0</v>
      </c>
      <c r="AR45" s="21">
        <f>ROUND(AQ45,0)</f>
        <v>0</v>
      </c>
      <c r="AS45" s="460"/>
      <c r="AT45" s="22"/>
      <c r="AU45" s="22"/>
      <c r="AV45" s="118">
        <f>_xlfn.IFNA(VLOOKUP($E8, $B$206:$D$211, 2, FALSE), 0)</f>
        <v>0.3337</v>
      </c>
      <c r="AW45" s="118">
        <f>ROUND(AP45*(1+AT8), 0)</f>
        <v>0</v>
      </c>
      <c r="AX45" s="20">
        <f>AV45*AV8*AW8+AW45*AW8</f>
        <v>0</v>
      </c>
      <c r="AY45" s="21">
        <f>ROUND(AX45,0)</f>
        <v>0</v>
      </c>
      <c r="AZ45" s="460"/>
      <c r="BA45" s="22"/>
      <c r="BB45" s="22"/>
      <c r="BC45" s="118">
        <f>_xlfn.IFNA(VLOOKUP($E8, $B$206:$D$211, 2, FALSE), 0)</f>
        <v>0.3337</v>
      </c>
      <c r="BD45" s="118">
        <f>ROUND(AW45*(1+BA8), 0)</f>
        <v>0</v>
      </c>
      <c r="BE45" s="20">
        <f>BC45*BC8*BD8+BD45*BD8</f>
        <v>0</v>
      </c>
      <c r="BF45" s="21">
        <f>ROUND(BE45,0)</f>
        <v>0</v>
      </c>
      <c r="BG45" s="460"/>
      <c r="BH45" s="22"/>
      <c r="BI45" s="22"/>
      <c r="BJ45" s="118">
        <f>_xlfn.IFNA(VLOOKUP($E8, $B$206:$D$211, 2, FALSE), 0)</f>
        <v>0.3337</v>
      </c>
      <c r="BK45" s="118">
        <f>ROUND(BD45*(1+BH8), 0)</f>
        <v>0</v>
      </c>
      <c r="BL45" s="20">
        <f>BJ45*BJ8*BK8+BK45*BK8</f>
        <v>0</v>
      </c>
      <c r="BM45" s="21">
        <f>ROUND(BL45,0)</f>
        <v>0</v>
      </c>
      <c r="BN45" s="460"/>
      <c r="BO45" s="22"/>
      <c r="BP45" s="22"/>
      <c r="BQ45" s="118">
        <f>_xlfn.IFNA(VLOOKUP($E8, $B$206:$D$211, 2, FALSE), 0)</f>
        <v>0.3337</v>
      </c>
      <c r="BR45" s="118">
        <f>ROUND(BK45*(1+BO8), 0)</f>
        <v>0</v>
      </c>
      <c r="BS45" s="20">
        <f>BQ45*BQ8*BR8+BR45*BR8</f>
        <v>0</v>
      </c>
      <c r="BT45" s="21">
        <f>ROUND(BS45,0)</f>
        <v>0</v>
      </c>
      <c r="BU45" s="22"/>
      <c r="BV45" s="28">
        <f>+I45+P45+W45+AD45+AK45+AR45+AY45+BF45+BM45+BT45</f>
        <v>0</v>
      </c>
    </row>
    <row r="46" spans="2:74" x14ac:dyDescent="0.25">
      <c r="B46" s="503" t="s">
        <v>35</v>
      </c>
      <c r="C46" s="71" t="str">
        <f>IF(C9="", "", C9)</f>
        <v/>
      </c>
      <c r="D46" s="5"/>
      <c r="E46" s="216"/>
      <c r="F46" s="216">
        <f>_xlfn.IFNA(VLOOKUP($E9, $B$206:$D$211, 2, FALSE), 0)</f>
        <v>8.3500000000000005E-2</v>
      </c>
      <c r="G46" s="216">
        <f>_xlfn.IFNA(VLOOKUP($E9, $B$206:$D$211, 3, FALSE), 0)</f>
        <v>5594</v>
      </c>
      <c r="H46" s="20">
        <f>F46*F9*G9+G46*G9</f>
        <v>0</v>
      </c>
      <c r="I46" s="21">
        <f>ROUND(H46,0)</f>
        <v>0</v>
      </c>
      <c r="J46" s="22"/>
      <c r="K46" s="338"/>
      <c r="L46" s="20"/>
      <c r="M46" s="216">
        <f>_xlfn.IFNA(VLOOKUP($E9, $B$206:$D$211, 2, FALSE), 0)</f>
        <v>8.3500000000000005E-2</v>
      </c>
      <c r="N46" s="216">
        <f>ROUND(G46*(1+K9), 0)</f>
        <v>5762</v>
      </c>
      <c r="O46" s="20">
        <f>M46*M9*N9+N46*N9</f>
        <v>0</v>
      </c>
      <c r="P46" s="21">
        <f>ROUND(O46,0)</f>
        <v>0</v>
      </c>
      <c r="Q46" s="22"/>
      <c r="R46" s="22"/>
      <c r="S46" s="22"/>
      <c r="T46" s="118">
        <f>_xlfn.IFNA(VLOOKUP($E9, $B$206:$D$211, 2, FALSE), 0)</f>
        <v>8.3500000000000005E-2</v>
      </c>
      <c r="U46" s="118">
        <f>ROUND(N46*(1+R9), 0)</f>
        <v>5935</v>
      </c>
      <c r="V46" s="20">
        <f>T46*T9*U9+U46*U9</f>
        <v>0</v>
      </c>
      <c r="W46" s="21">
        <f>ROUND(V46,0)</f>
        <v>0</v>
      </c>
      <c r="X46" s="5"/>
      <c r="Y46" s="22"/>
      <c r="Z46" s="22"/>
      <c r="AA46" s="118">
        <f>_xlfn.IFNA(VLOOKUP($E9, $B$206:$D$211, 2, FALSE), 0)</f>
        <v>8.3500000000000005E-2</v>
      </c>
      <c r="AB46" s="118">
        <f>ROUND(U46*(1+Y9), 0)</f>
        <v>6113</v>
      </c>
      <c r="AC46" s="20">
        <f>AA46*AA9*AB9+AB46*AB9</f>
        <v>0</v>
      </c>
      <c r="AD46" s="21">
        <f>ROUND(AC46,0)</f>
        <v>0</v>
      </c>
      <c r="AE46" s="22"/>
      <c r="AF46" s="22"/>
      <c r="AG46" s="22"/>
      <c r="AH46" s="118">
        <f>_xlfn.IFNA(VLOOKUP($E9, $B$206:$D$211, 2, FALSE), 0)</f>
        <v>8.3500000000000005E-2</v>
      </c>
      <c r="AI46" s="118">
        <f>ROUND(AB46*(1+AF9), 0)</f>
        <v>6296</v>
      </c>
      <c r="AJ46" s="20">
        <f>AH46*AH9*AI9+AI46*AI9</f>
        <v>0</v>
      </c>
      <c r="AK46" s="21">
        <f>ROUND(AJ46,0)</f>
        <v>0</v>
      </c>
      <c r="AL46" s="460"/>
      <c r="AM46" s="22"/>
      <c r="AN46" s="22"/>
      <c r="AO46" s="118">
        <f>_xlfn.IFNA(VLOOKUP($E9, $B$206:$D$211, 2, FALSE), 0)</f>
        <v>8.3500000000000005E-2</v>
      </c>
      <c r="AP46" s="118">
        <f>ROUND(AI46*(1+AM9), 0)</f>
        <v>6485</v>
      </c>
      <c r="AQ46" s="20">
        <f>AO46*AO9*AP9+AP46*AP9</f>
        <v>0</v>
      </c>
      <c r="AR46" s="21">
        <f>ROUND(AQ46,0)</f>
        <v>0</v>
      </c>
      <c r="AS46" s="460"/>
      <c r="AT46" s="22"/>
      <c r="AU46" s="22"/>
      <c r="AV46" s="118">
        <f>_xlfn.IFNA(VLOOKUP($E9, $B$206:$D$211, 2, FALSE), 0)</f>
        <v>8.3500000000000005E-2</v>
      </c>
      <c r="AW46" s="118">
        <f>ROUND(AP46*(1+AT9), 0)</f>
        <v>6680</v>
      </c>
      <c r="AX46" s="20">
        <f>AV46*AV9*AW9+AW46*AW9</f>
        <v>0</v>
      </c>
      <c r="AY46" s="21">
        <f>ROUND(AX46,0)</f>
        <v>0</v>
      </c>
      <c r="AZ46" s="460"/>
      <c r="BA46" s="22"/>
      <c r="BB46" s="22"/>
      <c r="BC46" s="118">
        <f>_xlfn.IFNA(VLOOKUP($E9, $B$206:$D$211, 2, FALSE), 0)</f>
        <v>8.3500000000000005E-2</v>
      </c>
      <c r="BD46" s="118">
        <f>ROUND(AW46*(1+BA9), 0)</f>
        <v>6880</v>
      </c>
      <c r="BE46" s="20">
        <f>BC46*BC9*BD9+BD46*BD9</f>
        <v>0</v>
      </c>
      <c r="BF46" s="21">
        <f>ROUND(BE46,0)</f>
        <v>0</v>
      </c>
      <c r="BG46" s="460"/>
      <c r="BH46" s="22"/>
      <c r="BI46" s="22"/>
      <c r="BJ46" s="118">
        <f>_xlfn.IFNA(VLOOKUP($E9, $B$206:$D$211, 2, FALSE), 0)</f>
        <v>8.3500000000000005E-2</v>
      </c>
      <c r="BK46" s="118">
        <f>ROUND(BD46*(1+BH9), 0)</f>
        <v>7086</v>
      </c>
      <c r="BL46" s="20">
        <f>BJ46*BJ9*BK9+BK46*BK9</f>
        <v>0</v>
      </c>
      <c r="BM46" s="21">
        <f>ROUND(BL46,0)</f>
        <v>0</v>
      </c>
      <c r="BN46" s="460"/>
      <c r="BO46" s="22"/>
      <c r="BP46" s="22"/>
      <c r="BQ46" s="118">
        <f>_xlfn.IFNA(VLOOKUP($E9, $B$206:$D$211, 2, FALSE), 0)</f>
        <v>8.3500000000000005E-2</v>
      </c>
      <c r="BR46" s="118">
        <f>ROUND(BK46*(1+BO9), 0)</f>
        <v>7299</v>
      </c>
      <c r="BS46" s="20">
        <f>BQ46*BQ9*BR9+BR46*BR9</f>
        <v>0</v>
      </c>
      <c r="BT46" s="21">
        <f>ROUND(BS46,0)</f>
        <v>0</v>
      </c>
      <c r="BU46" s="22"/>
      <c r="BV46" s="28">
        <f>+I46+P46+W46+AD46+AK46+AR46+AY46+BF46+BM46+BT46</f>
        <v>0</v>
      </c>
    </row>
    <row r="47" spans="2:74" x14ac:dyDescent="0.25">
      <c r="B47" s="501" t="s">
        <v>36</v>
      </c>
      <c r="C47" s="72" t="str">
        <f>IF(C10="", "", C10)</f>
        <v/>
      </c>
      <c r="D47" s="5"/>
      <c r="E47" s="216"/>
      <c r="F47" s="216">
        <f>_xlfn.IFNA(VLOOKUP($E10, $B$206:$D$211, 2, FALSE), 0)</f>
        <v>8.3500000000000005E-2</v>
      </c>
      <c r="G47" s="216">
        <f>_xlfn.IFNA(VLOOKUP($E10, $B$206:$D$211, 3, FALSE), 0)</f>
        <v>5594</v>
      </c>
      <c r="H47" s="20">
        <f>F47*F10*G10+G47*G10</f>
        <v>0</v>
      </c>
      <c r="I47" s="51">
        <f t="shared" ref="I47:I53" si="129">ROUND(H47,0)</f>
        <v>0</v>
      </c>
      <c r="J47" s="22"/>
      <c r="K47" s="338"/>
      <c r="L47" s="20"/>
      <c r="M47" s="216">
        <f>_xlfn.IFNA(VLOOKUP($E10, $B$206:$D$211, 2, FALSE), 0)</f>
        <v>8.3500000000000005E-2</v>
      </c>
      <c r="N47" s="216">
        <f>ROUND(G47*(1+K10), 0)</f>
        <v>5762</v>
      </c>
      <c r="O47" s="20">
        <f>M47*M10*N10+N47*N10</f>
        <v>0</v>
      </c>
      <c r="P47" s="51">
        <f t="shared" ref="P47:P53" si="130">ROUND(O47,0)</f>
        <v>0</v>
      </c>
      <c r="Q47" s="22"/>
      <c r="R47" s="22"/>
      <c r="S47" s="22"/>
      <c r="T47" s="118">
        <f>_xlfn.IFNA(VLOOKUP($E10, $B$206:$D$211, 2, FALSE), 0)</f>
        <v>8.3500000000000005E-2</v>
      </c>
      <c r="U47" s="118">
        <f>ROUND(N47*(1+R10), 0)</f>
        <v>5935</v>
      </c>
      <c r="V47" s="20">
        <f>T47*T10*U10+U47*U10</f>
        <v>0</v>
      </c>
      <c r="W47" s="51">
        <f t="shared" ref="W47:W53" si="131">ROUND(V47,0)</f>
        <v>0</v>
      </c>
      <c r="X47" s="5"/>
      <c r="Y47" s="22"/>
      <c r="Z47" s="22"/>
      <c r="AA47" s="118">
        <f>_xlfn.IFNA(VLOOKUP($E10, $B$206:$D$211, 2, FALSE), 0)</f>
        <v>8.3500000000000005E-2</v>
      </c>
      <c r="AB47" s="118">
        <f>ROUND(U47*(1+Y10), 0)</f>
        <v>6113</v>
      </c>
      <c r="AC47" s="20">
        <f>AA47*AA10*AB10+AB47*AB10</f>
        <v>0</v>
      </c>
      <c r="AD47" s="51">
        <f t="shared" ref="AD47:AD53" si="132">ROUND(AC47,0)</f>
        <v>0</v>
      </c>
      <c r="AE47" s="22"/>
      <c r="AF47" s="22"/>
      <c r="AG47" s="22"/>
      <c r="AH47" s="118">
        <f>_xlfn.IFNA(VLOOKUP($E10, $B$206:$D$211, 2, FALSE), 0)</f>
        <v>8.3500000000000005E-2</v>
      </c>
      <c r="AI47" s="118">
        <f>ROUND(AB47*(1+AF10), 0)</f>
        <v>6296</v>
      </c>
      <c r="AJ47" s="20">
        <f>AH47*AH10*AI10+AI47*AI10</f>
        <v>0</v>
      </c>
      <c r="AK47" s="51">
        <f t="shared" ref="AK47:AK53" si="133">ROUND(AJ47,0)</f>
        <v>0</v>
      </c>
      <c r="AL47" s="460"/>
      <c r="AM47" s="22"/>
      <c r="AN47" s="22"/>
      <c r="AO47" s="118">
        <f>_xlfn.IFNA(VLOOKUP($E10, $B$206:$D$211, 2, FALSE), 0)</f>
        <v>8.3500000000000005E-2</v>
      </c>
      <c r="AP47" s="118">
        <f>ROUND(AI47*(1+AM10), 0)</f>
        <v>6485</v>
      </c>
      <c r="AQ47" s="20">
        <f>AO47*AO10*AP10+AP47*AP10</f>
        <v>0</v>
      </c>
      <c r="AR47" s="51">
        <f t="shared" ref="AR47" si="134">ROUND(AQ47,0)</f>
        <v>0</v>
      </c>
      <c r="AS47" s="460"/>
      <c r="AT47" s="22"/>
      <c r="AU47" s="22"/>
      <c r="AV47" s="118">
        <f>_xlfn.IFNA(VLOOKUP($E10, $B$206:$D$211, 2, FALSE), 0)</f>
        <v>8.3500000000000005E-2</v>
      </c>
      <c r="AW47" s="118">
        <f>ROUND(AP47*(1+AT10), 0)</f>
        <v>6680</v>
      </c>
      <c r="AX47" s="20">
        <f>AV47*AV10*AW10+AW47*AW10</f>
        <v>0</v>
      </c>
      <c r="AY47" s="51">
        <f t="shared" ref="AY47" si="135">ROUND(AX47,0)</f>
        <v>0</v>
      </c>
      <c r="AZ47" s="460"/>
      <c r="BA47" s="22"/>
      <c r="BB47" s="22"/>
      <c r="BC47" s="118">
        <f>_xlfn.IFNA(VLOOKUP($E10, $B$206:$D$211, 2, FALSE), 0)</f>
        <v>8.3500000000000005E-2</v>
      </c>
      <c r="BD47" s="118">
        <f>ROUND(AW47*(1+BA10), 0)</f>
        <v>6880</v>
      </c>
      <c r="BE47" s="20">
        <f>BC47*BC10*BD10+BD47*BD10</f>
        <v>0</v>
      </c>
      <c r="BF47" s="51">
        <f t="shared" ref="BF47" si="136">ROUND(BE47,0)</f>
        <v>0</v>
      </c>
      <c r="BG47" s="460"/>
      <c r="BH47" s="22"/>
      <c r="BI47" s="22"/>
      <c r="BJ47" s="118">
        <f>_xlfn.IFNA(VLOOKUP($E10, $B$206:$D$211, 2, FALSE), 0)</f>
        <v>8.3500000000000005E-2</v>
      </c>
      <c r="BK47" s="118">
        <f>ROUND(BD47*(1+BH10), 0)</f>
        <v>7086</v>
      </c>
      <c r="BL47" s="20">
        <f>BJ47*BJ10*BK10+BK47*BK10</f>
        <v>0</v>
      </c>
      <c r="BM47" s="51">
        <f t="shared" ref="BM47" si="137">ROUND(BL47,0)</f>
        <v>0</v>
      </c>
      <c r="BN47" s="460"/>
      <c r="BO47" s="22"/>
      <c r="BP47" s="22"/>
      <c r="BQ47" s="118">
        <f>_xlfn.IFNA(VLOOKUP($E10, $B$206:$D$211, 2, FALSE), 0)</f>
        <v>8.3500000000000005E-2</v>
      </c>
      <c r="BR47" s="118">
        <f>ROUND(BK47*(1+BO10), 0)</f>
        <v>7299</v>
      </c>
      <c r="BS47" s="20">
        <f>BQ47*BQ10*BR10+BR47*BR10</f>
        <v>0</v>
      </c>
      <c r="BT47" s="51">
        <f t="shared" ref="BT47" si="138">ROUND(BS47,0)</f>
        <v>0</v>
      </c>
      <c r="BU47" s="22"/>
      <c r="BV47" s="439">
        <f>+I47+P47+W47+AD47+AK47+AR47+AY47+BF47+BM47+BT47</f>
        <v>0</v>
      </c>
    </row>
    <row r="48" spans="2:74" ht="12.75" customHeight="1" x14ac:dyDescent="0.25">
      <c r="B48" s="374"/>
      <c r="C48" s="426"/>
      <c r="D48" s="37"/>
      <c r="E48" s="336"/>
      <c r="F48" s="216"/>
      <c r="G48" s="216"/>
      <c r="H48" s="20"/>
      <c r="I48" s="22"/>
      <c r="J48" s="22"/>
      <c r="K48" s="339"/>
      <c r="L48" s="20"/>
      <c r="M48" s="216"/>
      <c r="N48" s="216"/>
      <c r="O48" s="20"/>
      <c r="P48" s="40"/>
      <c r="Q48" s="22"/>
      <c r="R48" s="39"/>
      <c r="S48" s="22"/>
      <c r="T48" s="118"/>
      <c r="U48" s="118"/>
      <c r="V48" s="20"/>
      <c r="W48" s="40"/>
      <c r="X48" s="5"/>
      <c r="Y48" s="39"/>
      <c r="Z48" s="22"/>
      <c r="AA48" s="118"/>
      <c r="AB48" s="118"/>
      <c r="AC48" s="20"/>
      <c r="AD48" s="40"/>
      <c r="AE48" s="22"/>
      <c r="AF48" s="39"/>
      <c r="AG48" s="22"/>
      <c r="AH48" s="118"/>
      <c r="AI48" s="118"/>
      <c r="AJ48" s="20"/>
      <c r="AK48" s="40"/>
      <c r="AL48" s="460"/>
      <c r="AM48" s="39"/>
      <c r="AN48" s="22"/>
      <c r="AO48" s="118"/>
      <c r="AP48" s="118"/>
      <c r="AQ48" s="20"/>
      <c r="AR48" s="40"/>
      <c r="AS48" s="460"/>
      <c r="AT48" s="39"/>
      <c r="AU48" s="22"/>
      <c r="AV48" s="118"/>
      <c r="AW48" s="118"/>
      <c r="AX48" s="20"/>
      <c r="AY48" s="40"/>
      <c r="AZ48" s="460"/>
      <c r="BA48" s="39"/>
      <c r="BB48" s="22"/>
      <c r="BC48" s="118"/>
      <c r="BD48" s="118"/>
      <c r="BE48" s="20"/>
      <c r="BF48" s="40"/>
      <c r="BG48" s="460"/>
      <c r="BH48" s="39"/>
      <c r="BI48" s="22"/>
      <c r="BJ48" s="118"/>
      <c r="BK48" s="118"/>
      <c r="BL48" s="20"/>
      <c r="BM48" s="40"/>
      <c r="BN48" s="460"/>
      <c r="BO48" s="39"/>
      <c r="BP48" s="22"/>
      <c r="BQ48" s="118"/>
      <c r="BR48" s="118"/>
      <c r="BS48" s="20"/>
      <c r="BT48" s="40"/>
      <c r="BU48" s="22"/>
      <c r="BV48" s="42"/>
    </row>
    <row r="49" spans="2:74" x14ac:dyDescent="0.25">
      <c r="B49" s="504" t="s">
        <v>37</v>
      </c>
      <c r="C49" s="68" t="str">
        <f>IF(C12="", "", C12)</f>
        <v/>
      </c>
      <c r="D49" s="5"/>
      <c r="E49" s="216"/>
      <c r="F49" s="216">
        <f>_xlfn.IFNA(VLOOKUP($E12, $B$206:$D$211, 2, FALSE), 0)</f>
        <v>8.3500000000000005E-2</v>
      </c>
      <c r="G49" s="216">
        <f>_xlfn.IFNA(VLOOKUP($E12, $B$206:$D$211, 3, FALSE), 0)</f>
        <v>3093</v>
      </c>
      <c r="H49" s="20">
        <f>F49*F12*G12+G49*G12</f>
        <v>0</v>
      </c>
      <c r="I49" s="27">
        <f t="shared" si="129"/>
        <v>0</v>
      </c>
      <c r="J49" s="22"/>
      <c r="K49" s="338"/>
      <c r="L49" s="20"/>
      <c r="M49" s="216">
        <f>_xlfn.IFNA(VLOOKUP($E12, $B$206:$D$211, 2, FALSE), 0)</f>
        <v>8.3500000000000005E-2</v>
      </c>
      <c r="N49" s="216">
        <f>ROUND(G49*(1+K12), 0)</f>
        <v>3186</v>
      </c>
      <c r="O49" s="20">
        <f>M49*M12*N12+N49*N12</f>
        <v>0</v>
      </c>
      <c r="P49" s="21">
        <f t="shared" si="130"/>
        <v>0</v>
      </c>
      <c r="Q49" s="22"/>
      <c r="R49" s="22"/>
      <c r="S49" s="22"/>
      <c r="T49" s="118">
        <f>_xlfn.IFNA(VLOOKUP($E12, $B$206:$D$211, 2, FALSE), 0)</f>
        <v>8.3500000000000005E-2</v>
      </c>
      <c r="U49" s="118">
        <f>ROUND(N49*(1+R12), 0)</f>
        <v>3282</v>
      </c>
      <c r="V49" s="20">
        <f>T49*T12*U12+U49*U12</f>
        <v>0</v>
      </c>
      <c r="W49" s="21">
        <f t="shared" si="131"/>
        <v>0</v>
      </c>
      <c r="X49" s="5"/>
      <c r="Y49" s="22"/>
      <c r="Z49" s="22"/>
      <c r="AA49" s="118">
        <f>_xlfn.IFNA(VLOOKUP($E12, $B$206:$D$211, 2, FALSE), 0)</f>
        <v>8.3500000000000005E-2</v>
      </c>
      <c r="AB49" s="118">
        <f>ROUND(U49*(1+Y12), 0)</f>
        <v>3380</v>
      </c>
      <c r="AC49" s="20">
        <f>AA49*AA12*AB12+AB49*AB12</f>
        <v>0</v>
      </c>
      <c r="AD49" s="21">
        <f t="shared" si="132"/>
        <v>0</v>
      </c>
      <c r="AE49" s="22"/>
      <c r="AF49" s="22"/>
      <c r="AG49" s="22"/>
      <c r="AH49" s="118">
        <f>_xlfn.IFNA(VLOOKUP($E12, $B$206:$D$211, 2, FALSE), 0)</f>
        <v>8.3500000000000005E-2</v>
      </c>
      <c r="AI49" s="118">
        <f>ROUND(AB49*(1+AF12), 0)</f>
        <v>3481</v>
      </c>
      <c r="AJ49" s="20">
        <f>AH49*AH12*AI12+AI49*AI12</f>
        <v>0</v>
      </c>
      <c r="AK49" s="21">
        <f t="shared" si="133"/>
        <v>0</v>
      </c>
      <c r="AL49" s="460"/>
      <c r="AM49" s="22"/>
      <c r="AN49" s="22"/>
      <c r="AO49" s="118">
        <f>_xlfn.IFNA(VLOOKUP($E12, $B$206:$D$211, 2, FALSE), 0)</f>
        <v>8.3500000000000005E-2</v>
      </c>
      <c r="AP49" s="118">
        <f>ROUND(AI49*(1+AM12), 0)</f>
        <v>3585</v>
      </c>
      <c r="AQ49" s="20">
        <f>AO49*AO12*AP12+AP49*AP12</f>
        <v>0</v>
      </c>
      <c r="AR49" s="21">
        <f t="shared" ref="AR49:AR53" si="139">ROUND(AQ49,0)</f>
        <v>0</v>
      </c>
      <c r="AS49" s="460"/>
      <c r="AT49" s="22"/>
      <c r="AU49" s="22"/>
      <c r="AV49" s="118">
        <f>_xlfn.IFNA(VLOOKUP($E12, $B$206:$D$211, 2, FALSE), 0)</f>
        <v>8.3500000000000005E-2</v>
      </c>
      <c r="AW49" s="118">
        <f>ROUND(AP49*(1+AT12), 0)</f>
        <v>3693</v>
      </c>
      <c r="AX49" s="20">
        <f>AV49*AV12*AW12+AW49*AW12</f>
        <v>0</v>
      </c>
      <c r="AY49" s="21">
        <f t="shared" ref="AY49:AY53" si="140">ROUND(AX49,0)</f>
        <v>0</v>
      </c>
      <c r="AZ49" s="460"/>
      <c r="BA49" s="22"/>
      <c r="BB49" s="22"/>
      <c r="BC49" s="118">
        <f>_xlfn.IFNA(VLOOKUP($E12, $B$206:$D$211, 2, FALSE), 0)</f>
        <v>8.3500000000000005E-2</v>
      </c>
      <c r="BD49" s="118">
        <f>ROUND(AW49*(1+BA12), 0)</f>
        <v>3804</v>
      </c>
      <c r="BE49" s="20">
        <f>BC49*BC12*BD12+BD49*BD12</f>
        <v>0</v>
      </c>
      <c r="BF49" s="21">
        <f t="shared" ref="BF49:BF53" si="141">ROUND(BE49,0)</f>
        <v>0</v>
      </c>
      <c r="BG49" s="460"/>
      <c r="BH49" s="22"/>
      <c r="BI49" s="22"/>
      <c r="BJ49" s="118">
        <f>_xlfn.IFNA(VLOOKUP($E12, $B$206:$D$211, 2, FALSE), 0)</f>
        <v>8.3500000000000005E-2</v>
      </c>
      <c r="BK49" s="118">
        <f>ROUND(BD49*(1+BH12), 0)</f>
        <v>3918</v>
      </c>
      <c r="BL49" s="20">
        <f>BJ49*BJ12*BK12+BK49*BK12</f>
        <v>0</v>
      </c>
      <c r="BM49" s="21">
        <f t="shared" ref="BM49:BM53" si="142">ROUND(BL49,0)</f>
        <v>0</v>
      </c>
      <c r="BN49" s="460"/>
      <c r="BO49" s="22"/>
      <c r="BP49" s="22"/>
      <c r="BQ49" s="118">
        <f>_xlfn.IFNA(VLOOKUP($E12, $B$206:$D$211, 2, FALSE), 0)</f>
        <v>8.3500000000000005E-2</v>
      </c>
      <c r="BR49" s="118">
        <f>ROUND(BK49*(1+BO12), 0)</f>
        <v>4036</v>
      </c>
      <c r="BS49" s="20">
        <f>BQ49*BQ12*BR12+BR49*BR12</f>
        <v>0</v>
      </c>
      <c r="BT49" s="21">
        <f t="shared" ref="BT49:BT53" si="143">ROUND(BS49,0)</f>
        <v>0</v>
      </c>
      <c r="BU49" s="22"/>
      <c r="BV49" s="70">
        <f>+I49+P49+W49+AD49+AK49+AR49+AY49+BF49+BM49+BT49</f>
        <v>0</v>
      </c>
    </row>
    <row r="50" spans="2:74" x14ac:dyDescent="0.25">
      <c r="B50" s="500" t="s">
        <v>38</v>
      </c>
      <c r="C50" s="71" t="str">
        <f>IF(C13="", "", C13)</f>
        <v/>
      </c>
      <c r="D50" s="5"/>
      <c r="E50" s="216"/>
      <c r="F50" s="216">
        <f>_xlfn.IFNA(VLOOKUP($E13, $B$206:$D$211, 2, FALSE), 0)</f>
        <v>8.3500000000000005E-2</v>
      </c>
      <c r="G50" s="216">
        <f>_xlfn.IFNA(VLOOKUP($E13, $B$206:$D$211, 3, FALSE), 0)</f>
        <v>3093</v>
      </c>
      <c r="H50" s="20">
        <f>F50*F13*G13+G50*G13</f>
        <v>0</v>
      </c>
      <c r="I50" s="21">
        <f t="shared" si="129"/>
        <v>0</v>
      </c>
      <c r="J50" s="22"/>
      <c r="K50" s="338"/>
      <c r="L50" s="20"/>
      <c r="M50" s="216">
        <f>_xlfn.IFNA(VLOOKUP($E13, $B$206:$D$211, 2, FALSE), 0)</f>
        <v>8.3500000000000005E-2</v>
      </c>
      <c r="N50" s="216">
        <f>ROUND(G50*(1+K13), 0)</f>
        <v>3186</v>
      </c>
      <c r="O50" s="20">
        <f>M50*M13*N13+N50*N13</f>
        <v>0</v>
      </c>
      <c r="P50" s="21">
        <f t="shared" si="130"/>
        <v>0</v>
      </c>
      <c r="Q50" s="22"/>
      <c r="R50" s="22"/>
      <c r="S50" s="22"/>
      <c r="T50" s="118">
        <f>_xlfn.IFNA(VLOOKUP($E13, $B$206:$D$211, 2, FALSE), 0)</f>
        <v>8.3500000000000005E-2</v>
      </c>
      <c r="U50" s="118">
        <f>ROUND(N50*(1+R13), 0)</f>
        <v>3282</v>
      </c>
      <c r="V50" s="20">
        <f>T50*T13*U13+U50*U13</f>
        <v>0</v>
      </c>
      <c r="W50" s="21">
        <f t="shared" si="131"/>
        <v>0</v>
      </c>
      <c r="X50" s="5"/>
      <c r="Y50" s="22"/>
      <c r="Z50" s="22"/>
      <c r="AA50" s="118">
        <f>_xlfn.IFNA(VLOOKUP($E13, $B$206:$D$211, 2, FALSE), 0)</f>
        <v>8.3500000000000005E-2</v>
      </c>
      <c r="AB50" s="118">
        <f>ROUND(U50*(1+Y13), 0)</f>
        <v>3380</v>
      </c>
      <c r="AC50" s="20">
        <f>AA50*AA13*AB13+AB50*AB13</f>
        <v>0</v>
      </c>
      <c r="AD50" s="21">
        <f t="shared" si="132"/>
        <v>0</v>
      </c>
      <c r="AE50" s="22"/>
      <c r="AF50" s="22"/>
      <c r="AG50" s="22"/>
      <c r="AH50" s="118">
        <f>_xlfn.IFNA(VLOOKUP($E13, $B$206:$D$211, 2, FALSE), 0)</f>
        <v>8.3500000000000005E-2</v>
      </c>
      <c r="AI50" s="118">
        <f>ROUND(AB50*(1+AF13), 0)</f>
        <v>3481</v>
      </c>
      <c r="AJ50" s="20">
        <f>AH50*AH13*AI13+AI50*AI13</f>
        <v>0</v>
      </c>
      <c r="AK50" s="21">
        <f t="shared" si="133"/>
        <v>0</v>
      </c>
      <c r="AL50" s="460"/>
      <c r="AM50" s="22"/>
      <c r="AN50" s="22"/>
      <c r="AO50" s="118">
        <f>_xlfn.IFNA(VLOOKUP($E13, $B$206:$D$211, 2, FALSE), 0)</f>
        <v>8.3500000000000005E-2</v>
      </c>
      <c r="AP50" s="118">
        <f>ROUND(AI50*(1+AM13), 0)</f>
        <v>3585</v>
      </c>
      <c r="AQ50" s="20">
        <f>AO50*AO13*AP13+AP50*AP13</f>
        <v>0</v>
      </c>
      <c r="AR50" s="21">
        <f t="shared" si="139"/>
        <v>0</v>
      </c>
      <c r="AS50" s="460"/>
      <c r="AT50" s="22"/>
      <c r="AU50" s="22"/>
      <c r="AV50" s="118">
        <f>_xlfn.IFNA(VLOOKUP($E13, $B$206:$D$211, 2, FALSE), 0)</f>
        <v>8.3500000000000005E-2</v>
      </c>
      <c r="AW50" s="118">
        <f>ROUND(AP50*(1+AT13), 0)</f>
        <v>3693</v>
      </c>
      <c r="AX50" s="20">
        <f>AV50*AV13*AW13+AW50*AW13</f>
        <v>0</v>
      </c>
      <c r="AY50" s="21">
        <f t="shared" si="140"/>
        <v>0</v>
      </c>
      <c r="AZ50" s="460"/>
      <c r="BA50" s="22"/>
      <c r="BB50" s="22"/>
      <c r="BC50" s="118">
        <f>_xlfn.IFNA(VLOOKUP($E13, $B$206:$D$211, 2, FALSE), 0)</f>
        <v>8.3500000000000005E-2</v>
      </c>
      <c r="BD50" s="118">
        <f>ROUND(AW50*(1+BA13), 0)</f>
        <v>3804</v>
      </c>
      <c r="BE50" s="20">
        <f>BC50*BC13*BD13+BD50*BD13</f>
        <v>0</v>
      </c>
      <c r="BF50" s="21">
        <f t="shared" si="141"/>
        <v>0</v>
      </c>
      <c r="BG50" s="460"/>
      <c r="BH50" s="22"/>
      <c r="BI50" s="22"/>
      <c r="BJ50" s="118">
        <f>_xlfn.IFNA(VLOOKUP($E13, $B$206:$D$211, 2, FALSE), 0)</f>
        <v>8.3500000000000005E-2</v>
      </c>
      <c r="BK50" s="118">
        <f>ROUND(BD50*(1+BH13), 0)</f>
        <v>3918</v>
      </c>
      <c r="BL50" s="20">
        <f>BJ50*BJ13*BK13+BK50*BK13</f>
        <v>0</v>
      </c>
      <c r="BM50" s="21">
        <f t="shared" si="142"/>
        <v>0</v>
      </c>
      <c r="BN50" s="460"/>
      <c r="BO50" s="22"/>
      <c r="BP50" s="22"/>
      <c r="BQ50" s="118">
        <f>_xlfn.IFNA(VLOOKUP($E13, $B$206:$D$211, 2, FALSE), 0)</f>
        <v>8.3500000000000005E-2</v>
      </c>
      <c r="BR50" s="118">
        <f>ROUND(BK50*(1+BO13), 0)</f>
        <v>4036</v>
      </c>
      <c r="BS50" s="20">
        <f>BQ50*BQ13*BR13+BR50*BR13</f>
        <v>0</v>
      </c>
      <c r="BT50" s="21">
        <f t="shared" si="143"/>
        <v>0</v>
      </c>
      <c r="BU50" s="22"/>
      <c r="BV50" s="28">
        <f>+I50+P50+W50+AD50+AK50+AR50+AY50+BF50+BM50+BT50</f>
        <v>0</v>
      </c>
    </row>
    <row r="51" spans="2:74" x14ac:dyDescent="0.25">
      <c r="B51" s="500" t="s">
        <v>39</v>
      </c>
      <c r="C51" s="71" t="str">
        <f>IF(C14="", "", C14)</f>
        <v/>
      </c>
      <c r="D51" s="5"/>
      <c r="E51" s="216"/>
      <c r="F51" s="216">
        <f>_xlfn.IFNA(VLOOKUP($E14, $B$206:$D$211, 2, FALSE), 0)</f>
        <v>8.3500000000000005E-2</v>
      </c>
      <c r="G51" s="216">
        <f>_xlfn.IFNA(VLOOKUP($E14, $B$206:$D$211, 3, FALSE), 0)</f>
        <v>3093</v>
      </c>
      <c r="H51" s="20">
        <f>F51*F14*G14+G51*G14</f>
        <v>0</v>
      </c>
      <c r="I51" s="21">
        <f t="shared" si="129"/>
        <v>0</v>
      </c>
      <c r="J51" s="22"/>
      <c r="K51" s="338"/>
      <c r="L51" s="20"/>
      <c r="M51" s="216">
        <f>_xlfn.IFNA(VLOOKUP($E14, $B$206:$D$211, 2, FALSE), 0)</f>
        <v>8.3500000000000005E-2</v>
      </c>
      <c r="N51" s="216">
        <f>ROUND(G51*(1+K14), 0)</f>
        <v>3186</v>
      </c>
      <c r="O51" s="20">
        <f>M51*M14*N14+N51*N14</f>
        <v>0</v>
      </c>
      <c r="P51" s="21">
        <f t="shared" si="130"/>
        <v>0</v>
      </c>
      <c r="Q51" s="22"/>
      <c r="R51" s="22"/>
      <c r="S51" s="22"/>
      <c r="T51" s="118">
        <f>_xlfn.IFNA(VLOOKUP($E14, $B$206:$D$211, 2, FALSE), 0)</f>
        <v>8.3500000000000005E-2</v>
      </c>
      <c r="U51" s="118">
        <f>ROUND(N51*(1+R14), 0)</f>
        <v>3282</v>
      </c>
      <c r="V51" s="20">
        <f>T51*T14*U14+U51*U14</f>
        <v>0</v>
      </c>
      <c r="W51" s="21">
        <f t="shared" si="131"/>
        <v>0</v>
      </c>
      <c r="X51" s="5"/>
      <c r="Y51" s="22"/>
      <c r="Z51" s="22"/>
      <c r="AA51" s="118">
        <f>_xlfn.IFNA(VLOOKUP($E14, $B$206:$D$211, 2, FALSE), 0)</f>
        <v>8.3500000000000005E-2</v>
      </c>
      <c r="AB51" s="118">
        <f>ROUND(U51*(1+Y14), 0)</f>
        <v>3380</v>
      </c>
      <c r="AC51" s="20">
        <f>AA51*AA14*AB14+AB51*AB14</f>
        <v>0</v>
      </c>
      <c r="AD51" s="21">
        <f t="shared" si="132"/>
        <v>0</v>
      </c>
      <c r="AE51" s="22"/>
      <c r="AF51" s="22"/>
      <c r="AG51" s="22"/>
      <c r="AH51" s="118">
        <f>_xlfn.IFNA(VLOOKUP($E14, $B$206:$D$211, 2, FALSE), 0)</f>
        <v>8.3500000000000005E-2</v>
      </c>
      <c r="AI51" s="118">
        <f>ROUND(AB51*(1+AF14), 0)</f>
        <v>3481</v>
      </c>
      <c r="AJ51" s="20">
        <f>AH51*AH14*AI14+AI51*AI14</f>
        <v>0</v>
      </c>
      <c r="AK51" s="21">
        <f t="shared" si="133"/>
        <v>0</v>
      </c>
      <c r="AL51" s="460"/>
      <c r="AM51" s="22"/>
      <c r="AN51" s="22"/>
      <c r="AO51" s="118">
        <f>_xlfn.IFNA(VLOOKUP($E14, $B$206:$D$211, 2, FALSE), 0)</f>
        <v>8.3500000000000005E-2</v>
      </c>
      <c r="AP51" s="118">
        <f>ROUND(AI51*(1+AM14), 0)</f>
        <v>3585</v>
      </c>
      <c r="AQ51" s="20">
        <f>AO51*AO14*AP14+AP51*AP14</f>
        <v>0</v>
      </c>
      <c r="AR51" s="21">
        <f t="shared" si="139"/>
        <v>0</v>
      </c>
      <c r="AS51" s="460"/>
      <c r="AT51" s="22"/>
      <c r="AU51" s="22"/>
      <c r="AV51" s="118">
        <f>_xlfn.IFNA(VLOOKUP($E14, $B$206:$D$211, 2, FALSE), 0)</f>
        <v>8.3500000000000005E-2</v>
      </c>
      <c r="AW51" s="118">
        <f>ROUND(AP51*(1+AT14), 0)</f>
        <v>3693</v>
      </c>
      <c r="AX51" s="20">
        <f>AV51*AV14*AW14+AW51*AW14</f>
        <v>0</v>
      </c>
      <c r="AY51" s="21">
        <f t="shared" si="140"/>
        <v>0</v>
      </c>
      <c r="AZ51" s="460"/>
      <c r="BA51" s="22"/>
      <c r="BB51" s="22"/>
      <c r="BC51" s="118">
        <f>_xlfn.IFNA(VLOOKUP($E14, $B$206:$D$211, 2, FALSE), 0)</f>
        <v>8.3500000000000005E-2</v>
      </c>
      <c r="BD51" s="118">
        <f>ROUND(AW51*(1+BA14), 0)</f>
        <v>3804</v>
      </c>
      <c r="BE51" s="20">
        <f>BC51*BC14*BD14+BD51*BD14</f>
        <v>0</v>
      </c>
      <c r="BF51" s="21">
        <f t="shared" si="141"/>
        <v>0</v>
      </c>
      <c r="BG51" s="460"/>
      <c r="BH51" s="22"/>
      <c r="BI51" s="22"/>
      <c r="BJ51" s="118">
        <f>_xlfn.IFNA(VLOOKUP($E14, $B$206:$D$211, 2, FALSE), 0)</f>
        <v>8.3500000000000005E-2</v>
      </c>
      <c r="BK51" s="118">
        <f>ROUND(BD51*(1+BH14), 0)</f>
        <v>3918</v>
      </c>
      <c r="BL51" s="20">
        <f>BJ51*BJ14*BK14+BK51*BK14</f>
        <v>0</v>
      </c>
      <c r="BM51" s="21">
        <f t="shared" si="142"/>
        <v>0</v>
      </c>
      <c r="BN51" s="460"/>
      <c r="BO51" s="22"/>
      <c r="BP51" s="22"/>
      <c r="BQ51" s="118">
        <f>_xlfn.IFNA(VLOOKUP($E14, $B$206:$D$211, 2, FALSE), 0)</f>
        <v>8.3500000000000005E-2</v>
      </c>
      <c r="BR51" s="118">
        <f>ROUND(BK51*(1+BO14), 0)</f>
        <v>4036</v>
      </c>
      <c r="BS51" s="20">
        <f>BQ51*BQ14*BR14+BR51*BR14</f>
        <v>0</v>
      </c>
      <c r="BT51" s="21">
        <f t="shared" si="143"/>
        <v>0</v>
      </c>
      <c r="BU51" s="22"/>
      <c r="BV51" s="28">
        <f>+I51+P51+W51+AD51+AK51+AR51+AY51+BF51+BM51+BT51</f>
        <v>0</v>
      </c>
    </row>
    <row r="52" spans="2:74" x14ac:dyDescent="0.25">
      <c r="B52" s="500" t="s">
        <v>40</v>
      </c>
      <c r="C52" s="71" t="str">
        <f>IF(C15="", "", C15)</f>
        <v/>
      </c>
      <c r="D52" s="5"/>
      <c r="E52" s="216"/>
      <c r="F52" s="216">
        <f>_xlfn.IFNA(VLOOKUP($E15, $B$206:$D$211, 2, FALSE), 0)</f>
        <v>8.3500000000000005E-2</v>
      </c>
      <c r="G52" s="216">
        <f>_xlfn.IFNA(VLOOKUP($E15, $B$206:$D$211, 3, FALSE), 0)</f>
        <v>0</v>
      </c>
      <c r="H52" s="20">
        <f>F52*F15*G15+G52*G15</f>
        <v>0</v>
      </c>
      <c r="I52" s="21">
        <f t="shared" si="129"/>
        <v>0</v>
      </c>
      <c r="J52" s="22"/>
      <c r="K52" s="338"/>
      <c r="L52" s="20"/>
      <c r="M52" s="216">
        <f>_xlfn.IFNA(VLOOKUP($E15, $B$206:$D$211, 2, FALSE), 0)</f>
        <v>8.3500000000000005E-2</v>
      </c>
      <c r="N52" s="216">
        <f>ROUND(G52*(1+K15), 0)</f>
        <v>0</v>
      </c>
      <c r="O52" s="20">
        <f>M52*M15*N15+N52*N15</f>
        <v>0</v>
      </c>
      <c r="P52" s="21">
        <f t="shared" si="130"/>
        <v>0</v>
      </c>
      <c r="Q52" s="22"/>
      <c r="R52" s="22"/>
      <c r="S52" s="22"/>
      <c r="T52" s="118">
        <f>_xlfn.IFNA(VLOOKUP($E15, $B$206:$D$211, 2, FALSE), 0)</f>
        <v>8.3500000000000005E-2</v>
      </c>
      <c r="U52" s="118">
        <f>ROUND(N52*(1+R15), 0)</f>
        <v>0</v>
      </c>
      <c r="V52" s="20">
        <f>T52*T15*U15+U52*U15</f>
        <v>0</v>
      </c>
      <c r="W52" s="21">
        <f t="shared" si="131"/>
        <v>0</v>
      </c>
      <c r="X52" s="5"/>
      <c r="Y52" s="22"/>
      <c r="Z52" s="22"/>
      <c r="AA52" s="118">
        <f>_xlfn.IFNA(VLOOKUP($E15, $B$206:$D$211, 2, FALSE), 0)</f>
        <v>8.3500000000000005E-2</v>
      </c>
      <c r="AB52" s="118">
        <f>ROUND(U52*(1+Y15), 0)</f>
        <v>0</v>
      </c>
      <c r="AC52" s="20">
        <f>AA52*AA15*AB15+AB52*AB15</f>
        <v>0</v>
      </c>
      <c r="AD52" s="21">
        <f t="shared" si="132"/>
        <v>0</v>
      </c>
      <c r="AE52" s="22"/>
      <c r="AF52" s="22"/>
      <c r="AG52" s="22"/>
      <c r="AH52" s="118">
        <f>_xlfn.IFNA(VLOOKUP($E15, $B$206:$D$211, 2, FALSE), 0)</f>
        <v>8.3500000000000005E-2</v>
      </c>
      <c r="AI52" s="118">
        <f>ROUND(AB52*(1+AF15), 0)</f>
        <v>0</v>
      </c>
      <c r="AJ52" s="20">
        <f>AH52*AH15*AI15+AI52*AI15</f>
        <v>0</v>
      </c>
      <c r="AK52" s="21">
        <f t="shared" si="133"/>
        <v>0</v>
      </c>
      <c r="AL52" s="460"/>
      <c r="AM52" s="22"/>
      <c r="AN52" s="22"/>
      <c r="AO52" s="118">
        <f>_xlfn.IFNA(VLOOKUP($E15, $B$206:$D$211, 2, FALSE), 0)</f>
        <v>8.3500000000000005E-2</v>
      </c>
      <c r="AP52" s="118">
        <f>ROUND(AI52*(1+AM15), 0)</f>
        <v>0</v>
      </c>
      <c r="AQ52" s="20">
        <f>AO52*AO15*AP15+AP52*AP15</f>
        <v>0</v>
      </c>
      <c r="AR52" s="21">
        <f t="shared" si="139"/>
        <v>0</v>
      </c>
      <c r="AS52" s="460"/>
      <c r="AT52" s="22"/>
      <c r="AU52" s="22"/>
      <c r="AV52" s="118">
        <f>_xlfn.IFNA(VLOOKUP($E15, $B$206:$D$211, 2, FALSE), 0)</f>
        <v>8.3500000000000005E-2</v>
      </c>
      <c r="AW52" s="118">
        <f>ROUND(AP52*(1+AT15), 0)</f>
        <v>0</v>
      </c>
      <c r="AX52" s="20">
        <f>AV52*AV15*AW15+AW52*AW15</f>
        <v>0</v>
      </c>
      <c r="AY52" s="21">
        <f t="shared" si="140"/>
        <v>0</v>
      </c>
      <c r="AZ52" s="460"/>
      <c r="BA52" s="22"/>
      <c r="BB52" s="22"/>
      <c r="BC52" s="118">
        <f>_xlfn.IFNA(VLOOKUP($E15, $B$206:$D$211, 2, FALSE), 0)</f>
        <v>8.3500000000000005E-2</v>
      </c>
      <c r="BD52" s="118">
        <f>ROUND(AW52*(1+BA15), 0)</f>
        <v>0</v>
      </c>
      <c r="BE52" s="20">
        <f>BC52*BC15*BD15+BD52*BD15</f>
        <v>0</v>
      </c>
      <c r="BF52" s="21">
        <f t="shared" si="141"/>
        <v>0</v>
      </c>
      <c r="BG52" s="460"/>
      <c r="BH52" s="22"/>
      <c r="BI52" s="22"/>
      <c r="BJ52" s="118">
        <f>_xlfn.IFNA(VLOOKUP($E15, $B$206:$D$211, 2, FALSE), 0)</f>
        <v>8.3500000000000005E-2</v>
      </c>
      <c r="BK52" s="118">
        <f>ROUND(BD52*(1+BH15), 0)</f>
        <v>0</v>
      </c>
      <c r="BL52" s="20">
        <f>BJ52*BJ15*BK15+BK52*BK15</f>
        <v>0</v>
      </c>
      <c r="BM52" s="21">
        <f t="shared" si="142"/>
        <v>0</v>
      </c>
      <c r="BN52" s="460"/>
      <c r="BO52" s="22"/>
      <c r="BP52" s="22"/>
      <c r="BQ52" s="118">
        <f>_xlfn.IFNA(VLOOKUP($E15, $B$206:$D$211, 2, FALSE), 0)</f>
        <v>8.3500000000000005E-2</v>
      </c>
      <c r="BR52" s="118">
        <f>ROUND(BK52*(1+BO15), 0)</f>
        <v>0</v>
      </c>
      <c r="BS52" s="20">
        <f>BQ52*BQ15*BR15+BR52*BR15</f>
        <v>0</v>
      </c>
      <c r="BT52" s="21">
        <f t="shared" si="143"/>
        <v>0</v>
      </c>
      <c r="BU52" s="22"/>
      <c r="BV52" s="28">
        <f>+I52+P52+W52+AD52+AK52+AR52+AY52+BF52+BM52+BT52</f>
        <v>0</v>
      </c>
    </row>
    <row r="53" spans="2:74" x14ac:dyDescent="0.25">
      <c r="B53" s="505" t="s">
        <v>41</v>
      </c>
      <c r="C53" s="72" t="str">
        <f>IF(C16="", "", C16)</f>
        <v/>
      </c>
      <c r="D53" s="5"/>
      <c r="E53" s="216"/>
      <c r="F53" s="216">
        <f>_xlfn.IFNA(VLOOKUP($E16, $B$206:$D$211, 2, FALSE), 0)</f>
        <v>8.3500000000000005E-2</v>
      </c>
      <c r="G53" s="216">
        <f>_xlfn.IFNA(VLOOKUP($E16, $B$206:$D$211, 3, FALSE), 0)</f>
        <v>0</v>
      </c>
      <c r="H53" s="20">
        <f>F53*F16*G16+G53*G16</f>
        <v>0</v>
      </c>
      <c r="I53" s="51">
        <f t="shared" si="129"/>
        <v>0</v>
      </c>
      <c r="J53" s="22"/>
      <c r="K53" s="338"/>
      <c r="L53" s="20"/>
      <c r="M53" s="216">
        <f>_xlfn.IFNA(VLOOKUP($E16, $B$206:$D$211, 2, FALSE), 0)</f>
        <v>8.3500000000000005E-2</v>
      </c>
      <c r="N53" s="216">
        <f>ROUND(G53*(1+K16), 0)</f>
        <v>0</v>
      </c>
      <c r="O53" s="20">
        <f>M53*M16*N16+N53*N16</f>
        <v>0</v>
      </c>
      <c r="P53" s="51">
        <f t="shared" si="130"/>
        <v>0</v>
      </c>
      <c r="Q53" s="22"/>
      <c r="R53" s="22"/>
      <c r="S53" s="22"/>
      <c r="T53" s="118">
        <f>_xlfn.IFNA(VLOOKUP($E16, $B$206:$D$211, 2, FALSE), 0)</f>
        <v>8.3500000000000005E-2</v>
      </c>
      <c r="U53" s="118">
        <f>ROUND(N53*(1+R16), 0)</f>
        <v>0</v>
      </c>
      <c r="V53" s="20">
        <f>T53*T16*U16+U53*U16</f>
        <v>0</v>
      </c>
      <c r="W53" s="51">
        <f t="shared" si="131"/>
        <v>0</v>
      </c>
      <c r="X53" s="5"/>
      <c r="Y53" s="22"/>
      <c r="Z53" s="22"/>
      <c r="AA53" s="118">
        <f>_xlfn.IFNA(VLOOKUP($E16, $B$206:$D$211, 2, FALSE), 0)</f>
        <v>8.3500000000000005E-2</v>
      </c>
      <c r="AB53" s="118">
        <f>ROUND(U53*(1+Y16), 0)</f>
        <v>0</v>
      </c>
      <c r="AC53" s="20">
        <f>AA53*AA16*AB16+AB53*AB16</f>
        <v>0</v>
      </c>
      <c r="AD53" s="51">
        <f t="shared" si="132"/>
        <v>0</v>
      </c>
      <c r="AE53" s="22"/>
      <c r="AF53" s="22"/>
      <c r="AG53" s="22"/>
      <c r="AH53" s="118">
        <f>_xlfn.IFNA(VLOOKUP($E16, $B$206:$D$211, 2, FALSE), 0)</f>
        <v>8.3500000000000005E-2</v>
      </c>
      <c r="AI53" s="118">
        <f>ROUND(AB53*(1+AF16), 0)</f>
        <v>0</v>
      </c>
      <c r="AJ53" s="20">
        <f>AH53*AH16*AI16+AI53*AI16</f>
        <v>0</v>
      </c>
      <c r="AK53" s="51">
        <f t="shared" si="133"/>
        <v>0</v>
      </c>
      <c r="AL53" s="460"/>
      <c r="AM53" s="22"/>
      <c r="AN53" s="22"/>
      <c r="AO53" s="118">
        <f>_xlfn.IFNA(VLOOKUP($E16, $B$206:$D$211, 2, FALSE), 0)</f>
        <v>8.3500000000000005E-2</v>
      </c>
      <c r="AP53" s="118">
        <f>ROUND(AI53*(1+AM16), 0)</f>
        <v>0</v>
      </c>
      <c r="AQ53" s="20">
        <f>AO53*AO16*AP16+AP53*AP16</f>
        <v>0</v>
      </c>
      <c r="AR53" s="51">
        <f t="shared" si="139"/>
        <v>0</v>
      </c>
      <c r="AS53" s="460"/>
      <c r="AT53" s="22"/>
      <c r="AU53" s="22"/>
      <c r="AV53" s="118">
        <f>_xlfn.IFNA(VLOOKUP($E16, $B$206:$D$211, 2, FALSE), 0)</f>
        <v>8.3500000000000005E-2</v>
      </c>
      <c r="AW53" s="118">
        <f>ROUND(AP53*(1+AT16), 0)</f>
        <v>0</v>
      </c>
      <c r="AX53" s="20">
        <f>AV53*AV16*AW16+AW53*AW16</f>
        <v>0</v>
      </c>
      <c r="AY53" s="51">
        <f t="shared" si="140"/>
        <v>0</v>
      </c>
      <c r="AZ53" s="460"/>
      <c r="BA53" s="22"/>
      <c r="BB53" s="22"/>
      <c r="BC53" s="118">
        <f>_xlfn.IFNA(VLOOKUP($E16, $B$206:$D$211, 2, FALSE), 0)</f>
        <v>8.3500000000000005E-2</v>
      </c>
      <c r="BD53" s="118">
        <f>ROUND(AW53*(1+BA16), 0)</f>
        <v>0</v>
      </c>
      <c r="BE53" s="20">
        <f>BC53*BC16*BD16+BD53*BD16</f>
        <v>0</v>
      </c>
      <c r="BF53" s="51">
        <f t="shared" si="141"/>
        <v>0</v>
      </c>
      <c r="BG53" s="460"/>
      <c r="BH53" s="22"/>
      <c r="BI53" s="22"/>
      <c r="BJ53" s="118">
        <f>_xlfn.IFNA(VLOOKUP($E16, $B$206:$D$211, 2, FALSE), 0)</f>
        <v>8.3500000000000005E-2</v>
      </c>
      <c r="BK53" s="118">
        <f>ROUND(BD53*(1+BH16), 0)</f>
        <v>0</v>
      </c>
      <c r="BL53" s="20">
        <f>BJ53*BJ16*BK16+BK53*BK16</f>
        <v>0</v>
      </c>
      <c r="BM53" s="51">
        <f t="shared" si="142"/>
        <v>0</v>
      </c>
      <c r="BN53" s="460"/>
      <c r="BO53" s="22"/>
      <c r="BP53" s="22"/>
      <c r="BQ53" s="118">
        <f>_xlfn.IFNA(VLOOKUP($E16, $B$206:$D$211, 2, FALSE), 0)</f>
        <v>8.3500000000000005E-2</v>
      </c>
      <c r="BR53" s="118">
        <f>ROUND(BK53*(1+BO16), 0)</f>
        <v>0</v>
      </c>
      <c r="BS53" s="20">
        <f>BQ53*BQ16*BR16+BR53*BR16</f>
        <v>0</v>
      </c>
      <c r="BT53" s="51">
        <f t="shared" si="143"/>
        <v>0</v>
      </c>
      <c r="BU53" s="22"/>
      <c r="BV53" s="439">
        <f>+I53+P53+W53+AD53+AK53+AR53+AY53+BF53+BM53+BT53</f>
        <v>0</v>
      </c>
    </row>
    <row r="54" spans="2:74" ht="12.75" customHeight="1" x14ac:dyDescent="0.25">
      <c r="B54" s="374"/>
      <c r="C54" s="426"/>
      <c r="D54" s="37"/>
      <c r="E54" s="336"/>
      <c r="F54" s="216"/>
      <c r="G54" s="216"/>
      <c r="H54" s="20"/>
      <c r="I54" s="22"/>
      <c r="J54" s="22"/>
      <c r="K54" s="339"/>
      <c r="L54" s="20"/>
      <c r="M54" s="216"/>
      <c r="N54" s="216"/>
      <c r="O54" s="20"/>
      <c r="P54" s="40"/>
      <c r="Q54" s="22"/>
      <c r="R54" s="39"/>
      <c r="S54" s="22"/>
      <c r="T54" s="118"/>
      <c r="U54" s="118"/>
      <c r="V54" s="20"/>
      <c r="W54" s="40"/>
      <c r="X54" s="5"/>
      <c r="Y54" s="39"/>
      <c r="Z54" s="22"/>
      <c r="AA54" s="118"/>
      <c r="AB54" s="118"/>
      <c r="AC54" s="20"/>
      <c r="AD54" s="40"/>
      <c r="AE54" s="22"/>
      <c r="AF54" s="39"/>
      <c r="AG54" s="22"/>
      <c r="AH54" s="118"/>
      <c r="AI54" s="118"/>
      <c r="AJ54" s="20"/>
      <c r="AK54" s="40"/>
      <c r="AL54" s="460"/>
      <c r="AM54" s="39"/>
      <c r="AN54" s="22"/>
      <c r="AO54" s="118"/>
      <c r="AP54" s="118"/>
      <c r="AQ54" s="20"/>
      <c r="AR54" s="40"/>
      <c r="AS54" s="460"/>
      <c r="AT54" s="39"/>
      <c r="AU54" s="22"/>
      <c r="AV54" s="118"/>
      <c r="AW54" s="118"/>
      <c r="AX54" s="20"/>
      <c r="AY54" s="40"/>
      <c r="AZ54" s="460"/>
      <c r="BA54" s="39"/>
      <c r="BB54" s="22"/>
      <c r="BC54" s="118"/>
      <c r="BD54" s="118"/>
      <c r="BE54" s="20"/>
      <c r="BF54" s="40"/>
      <c r="BG54" s="460"/>
      <c r="BH54" s="39"/>
      <c r="BI54" s="22"/>
      <c r="BJ54" s="118"/>
      <c r="BK54" s="118"/>
      <c r="BL54" s="20"/>
      <c r="BM54" s="40"/>
      <c r="BN54" s="460"/>
      <c r="BO54" s="39"/>
      <c r="BP54" s="22"/>
      <c r="BQ54" s="118"/>
      <c r="BR54" s="118"/>
      <c r="BS54" s="20"/>
      <c r="BT54" s="40"/>
      <c r="BU54" s="22"/>
      <c r="BV54" s="42"/>
    </row>
    <row r="55" spans="2:74" x14ac:dyDescent="0.25">
      <c r="B55" s="504" t="s">
        <v>42</v>
      </c>
      <c r="C55" s="68" t="str">
        <f>IF(C18="", "", C18)</f>
        <v/>
      </c>
      <c r="D55" s="5"/>
      <c r="E55" s="216"/>
      <c r="F55" s="216">
        <f t="shared" ref="F55:F77" si="144">_xlfn.IFNA(VLOOKUP($E18, $B$206:$D$211, 2, FALSE), 0)</f>
        <v>0</v>
      </c>
      <c r="G55" s="216">
        <f t="shared" ref="G55:G77" si="145">_xlfn.IFNA(VLOOKUP($E18, $B$206:$D$211, 3, FALSE), 0)</f>
        <v>0</v>
      </c>
      <c r="H55" s="20">
        <f>F55*F18*G18+G55*G18</f>
        <v>0</v>
      </c>
      <c r="I55" s="27">
        <f>ROUND(H55,0)</f>
        <v>0</v>
      </c>
      <c r="J55" s="22"/>
      <c r="K55" s="338"/>
      <c r="L55" s="20"/>
      <c r="M55" s="216">
        <f>_xlfn.IFNA(VLOOKUP($E18, $B$206:$D$211, 2, FALSE), 0)</f>
        <v>0</v>
      </c>
      <c r="N55" s="216">
        <f>ROUND(G55*(1+K18), 0)</f>
        <v>0</v>
      </c>
      <c r="O55" s="20">
        <f>M55*M18*N18+N55*N18</f>
        <v>0</v>
      </c>
      <c r="P55" s="21">
        <f>ROUND(O55,0)</f>
        <v>0</v>
      </c>
      <c r="Q55" s="22"/>
      <c r="R55" s="22"/>
      <c r="S55" s="22"/>
      <c r="T55" s="118">
        <f>_xlfn.IFNA(VLOOKUP($E18, $B$206:$D$211, 2, FALSE), 0)</f>
        <v>0</v>
      </c>
      <c r="U55" s="118">
        <f>ROUND(N55*(1+R18), 0)</f>
        <v>0</v>
      </c>
      <c r="V55" s="20">
        <f>T55*T18*U18+U55*U18</f>
        <v>0</v>
      </c>
      <c r="W55" s="21">
        <f>ROUND(V55,0)</f>
        <v>0</v>
      </c>
      <c r="X55" s="5"/>
      <c r="Y55" s="22"/>
      <c r="Z55" s="22"/>
      <c r="AA55" s="118">
        <f>_xlfn.IFNA(VLOOKUP($E18, $B$206:$D$211, 2, FALSE), 0)</f>
        <v>0</v>
      </c>
      <c r="AB55" s="118">
        <f>ROUND(U55*(1+Y18), 0)</f>
        <v>0</v>
      </c>
      <c r="AC55" s="20">
        <f>AA55*AA18*AB18+AB55*AB18</f>
        <v>0</v>
      </c>
      <c r="AD55" s="21">
        <f>ROUND(AC55,0)</f>
        <v>0</v>
      </c>
      <c r="AE55" s="22"/>
      <c r="AF55" s="22"/>
      <c r="AG55" s="22"/>
      <c r="AH55" s="118">
        <f>_xlfn.IFNA(VLOOKUP($E18, $B$206:$D$211, 2, FALSE), 0)</f>
        <v>0</v>
      </c>
      <c r="AI55" s="118">
        <f>ROUND(AB55*(1+AF18), 0)</f>
        <v>0</v>
      </c>
      <c r="AJ55" s="20">
        <f>AH55*AH18*AI18+AI55*AI18</f>
        <v>0</v>
      </c>
      <c r="AK55" s="21">
        <f>ROUND(AJ55,0)</f>
        <v>0</v>
      </c>
      <c r="AL55" s="460"/>
      <c r="AM55" s="22"/>
      <c r="AN55" s="22"/>
      <c r="AO55" s="118">
        <f>_xlfn.IFNA(VLOOKUP($E18, $B$206:$D$211, 2, FALSE), 0)</f>
        <v>0</v>
      </c>
      <c r="AP55" s="118">
        <f>ROUND(AI55*(1+AM18), 0)</f>
        <v>0</v>
      </c>
      <c r="AQ55" s="20">
        <f>AO55*AO18*AP18+AP55*AP18</f>
        <v>0</v>
      </c>
      <c r="AR55" s="21">
        <f>ROUND(AQ55,0)</f>
        <v>0</v>
      </c>
      <c r="AS55" s="460"/>
      <c r="AT55" s="22"/>
      <c r="AU55" s="22"/>
      <c r="AV55" s="118">
        <f>_xlfn.IFNA(VLOOKUP($E18, $B$206:$D$211, 2, FALSE), 0)</f>
        <v>0</v>
      </c>
      <c r="AW55" s="118">
        <f>ROUND(AP55*(1+AT18), 0)</f>
        <v>0</v>
      </c>
      <c r="AX55" s="20">
        <f>AV55*AV18*AW18+AW55*AW18</f>
        <v>0</v>
      </c>
      <c r="AY55" s="21">
        <f>ROUND(AX55,0)</f>
        <v>0</v>
      </c>
      <c r="AZ55" s="460"/>
      <c r="BA55" s="22"/>
      <c r="BB55" s="22"/>
      <c r="BC55" s="118">
        <f>_xlfn.IFNA(VLOOKUP($E18, $B$206:$D$211, 2, FALSE), 0)</f>
        <v>0</v>
      </c>
      <c r="BD55" s="118">
        <f>ROUND(AW55*(1+BA18), 0)</f>
        <v>0</v>
      </c>
      <c r="BE55" s="20">
        <f>BC55*BC18*BD18+BD55*BD18</f>
        <v>0</v>
      </c>
      <c r="BF55" s="21">
        <f>ROUND(BE55,0)</f>
        <v>0</v>
      </c>
      <c r="BG55" s="460"/>
      <c r="BH55" s="22"/>
      <c r="BI55" s="22"/>
      <c r="BJ55" s="118">
        <f>_xlfn.IFNA(VLOOKUP($E18, $B$206:$D$211, 2, FALSE), 0)</f>
        <v>0</v>
      </c>
      <c r="BK55" s="118">
        <f>ROUND(BD55*(1+BH18), 0)</f>
        <v>0</v>
      </c>
      <c r="BL55" s="20">
        <f>BJ55*BJ18*BK18+BK55*BK18</f>
        <v>0</v>
      </c>
      <c r="BM55" s="21">
        <f>ROUND(BL55,0)</f>
        <v>0</v>
      </c>
      <c r="BN55" s="460"/>
      <c r="BO55" s="22"/>
      <c r="BP55" s="22"/>
      <c r="BQ55" s="118">
        <f>_xlfn.IFNA(VLOOKUP($E18, $B$206:$D$211, 2, FALSE), 0)</f>
        <v>0</v>
      </c>
      <c r="BR55" s="118">
        <f>ROUND(BK55*(1+BO18), 0)</f>
        <v>0</v>
      </c>
      <c r="BS55" s="20">
        <f>BQ55*BQ18*BR18+BR55*BR18</f>
        <v>0</v>
      </c>
      <c r="BT55" s="21">
        <f>ROUND(BS55,0)</f>
        <v>0</v>
      </c>
      <c r="BU55" s="22"/>
      <c r="BV55" s="70">
        <f>+I55+P55+W55+AD55+AK55+AR55+AY55+BF55+BM55+BT55</f>
        <v>0</v>
      </c>
    </row>
    <row r="56" spans="2:74" x14ac:dyDescent="0.25">
      <c r="B56" s="500" t="s">
        <v>43</v>
      </c>
      <c r="C56" s="71" t="str">
        <f>IF(C19="", "", C19)</f>
        <v/>
      </c>
      <c r="D56" s="5"/>
      <c r="E56" s="216"/>
      <c r="F56" s="216">
        <f t="shared" si="144"/>
        <v>0</v>
      </c>
      <c r="G56" s="216">
        <f t="shared" si="145"/>
        <v>0</v>
      </c>
      <c r="H56" s="20">
        <f>F56*F19*G19+G56*G19</f>
        <v>0</v>
      </c>
      <c r="I56" s="21">
        <f>ROUND(H56,0)</f>
        <v>0</v>
      </c>
      <c r="J56" s="22"/>
      <c r="K56" s="338"/>
      <c r="L56" s="20"/>
      <c r="M56" s="216">
        <f>_xlfn.IFNA(VLOOKUP($E19, $B$206:$D$211, 2, FALSE), 0)</f>
        <v>0</v>
      </c>
      <c r="N56" s="216">
        <f>ROUND(G56*(1+K19), 0)</f>
        <v>0</v>
      </c>
      <c r="O56" s="20">
        <f>M56*M19*N19+N56*N19</f>
        <v>0</v>
      </c>
      <c r="P56" s="21">
        <f>ROUND(O56,0)</f>
        <v>0</v>
      </c>
      <c r="Q56" s="22"/>
      <c r="R56" s="22"/>
      <c r="S56" s="22"/>
      <c r="T56" s="118">
        <f>_xlfn.IFNA(VLOOKUP($E19, $B$206:$D$211, 2, FALSE), 0)</f>
        <v>0</v>
      </c>
      <c r="U56" s="118">
        <f>ROUND(N56*(1+R19), 0)</f>
        <v>0</v>
      </c>
      <c r="V56" s="20">
        <f>T56*T19*U19+U56*U19</f>
        <v>0</v>
      </c>
      <c r="W56" s="21">
        <f>ROUND(V56,0)</f>
        <v>0</v>
      </c>
      <c r="X56" s="5"/>
      <c r="Y56" s="22"/>
      <c r="Z56" s="22"/>
      <c r="AA56" s="118">
        <f>_xlfn.IFNA(VLOOKUP($E19, $B$206:$D$211, 2, FALSE), 0)</f>
        <v>0</v>
      </c>
      <c r="AB56" s="118">
        <f>ROUND(U56*(1+Y19), 0)</f>
        <v>0</v>
      </c>
      <c r="AC56" s="20">
        <f>AA56*AA19*AB19+AB56*AB19</f>
        <v>0</v>
      </c>
      <c r="AD56" s="21">
        <f>ROUND(AC56,0)</f>
        <v>0</v>
      </c>
      <c r="AE56" s="22"/>
      <c r="AF56" s="22"/>
      <c r="AG56" s="22"/>
      <c r="AH56" s="118">
        <f>_xlfn.IFNA(VLOOKUP($E19, $B$206:$D$211, 2, FALSE), 0)</f>
        <v>0</v>
      </c>
      <c r="AI56" s="118">
        <f>ROUND(AB56*(1+AF19), 0)</f>
        <v>0</v>
      </c>
      <c r="AJ56" s="20">
        <f>AH56*AH19*AI19+AI56*AI19</f>
        <v>0</v>
      </c>
      <c r="AK56" s="21">
        <f>ROUND(AJ56,0)</f>
        <v>0</v>
      </c>
      <c r="AL56" s="460"/>
      <c r="AM56" s="22"/>
      <c r="AN56" s="22"/>
      <c r="AO56" s="118">
        <f>_xlfn.IFNA(VLOOKUP($E19, $B$206:$D$211, 2, FALSE), 0)</f>
        <v>0</v>
      </c>
      <c r="AP56" s="118">
        <f>ROUND(AI56*(1+AM19), 0)</f>
        <v>0</v>
      </c>
      <c r="AQ56" s="20">
        <f>AO56*AO19*AP19+AP56*AP19</f>
        <v>0</v>
      </c>
      <c r="AR56" s="21">
        <f>ROUND(AQ56,0)</f>
        <v>0</v>
      </c>
      <c r="AS56" s="460"/>
      <c r="AT56" s="22"/>
      <c r="AU56" s="22"/>
      <c r="AV56" s="118">
        <f>_xlfn.IFNA(VLOOKUP($E19, $B$206:$D$211, 2, FALSE), 0)</f>
        <v>0</v>
      </c>
      <c r="AW56" s="118">
        <f>ROUND(AP56*(1+AT19), 0)</f>
        <v>0</v>
      </c>
      <c r="AX56" s="20">
        <f>AV56*AV19*AW19+AW56*AW19</f>
        <v>0</v>
      </c>
      <c r="AY56" s="21">
        <f>ROUND(AX56,0)</f>
        <v>0</v>
      </c>
      <c r="AZ56" s="460"/>
      <c r="BA56" s="22"/>
      <c r="BB56" s="22"/>
      <c r="BC56" s="118">
        <f>_xlfn.IFNA(VLOOKUP($E19, $B$206:$D$211, 2, FALSE), 0)</f>
        <v>0</v>
      </c>
      <c r="BD56" s="118">
        <f>ROUND(AW56*(1+BA19), 0)</f>
        <v>0</v>
      </c>
      <c r="BE56" s="20">
        <f>BC56*BC19*BD19+BD56*BD19</f>
        <v>0</v>
      </c>
      <c r="BF56" s="21">
        <f>ROUND(BE56,0)</f>
        <v>0</v>
      </c>
      <c r="BG56" s="460"/>
      <c r="BH56" s="22"/>
      <c r="BI56" s="22"/>
      <c r="BJ56" s="118">
        <f>_xlfn.IFNA(VLOOKUP($E19, $B$206:$D$211, 2, FALSE), 0)</f>
        <v>0</v>
      </c>
      <c r="BK56" s="118">
        <f>ROUND(BD56*(1+BH19), 0)</f>
        <v>0</v>
      </c>
      <c r="BL56" s="20">
        <f>BJ56*BJ19*BK19+BK56*BK19</f>
        <v>0</v>
      </c>
      <c r="BM56" s="21">
        <f>ROUND(BL56,0)</f>
        <v>0</v>
      </c>
      <c r="BN56" s="460"/>
      <c r="BO56" s="22"/>
      <c r="BP56" s="22"/>
      <c r="BQ56" s="118">
        <f>_xlfn.IFNA(VLOOKUP($E19, $B$206:$D$211, 2, FALSE), 0)</f>
        <v>0</v>
      </c>
      <c r="BR56" s="118">
        <f>ROUND(BK56*(1+BO19), 0)</f>
        <v>0</v>
      </c>
      <c r="BS56" s="20">
        <f>BQ56*BQ19*BR19+BR56*BR19</f>
        <v>0</v>
      </c>
      <c r="BT56" s="21">
        <f>ROUND(BS56,0)</f>
        <v>0</v>
      </c>
      <c r="BU56" s="22"/>
      <c r="BV56" s="28">
        <f>+I56+P56+W56+AD56+AK56+AR56+AY56+BF56+BM56+BT56</f>
        <v>0</v>
      </c>
    </row>
    <row r="57" spans="2:74" x14ac:dyDescent="0.25">
      <c r="B57" s="500" t="s">
        <v>44</v>
      </c>
      <c r="C57" s="71" t="str">
        <f>IF(C20="", "", C20)</f>
        <v/>
      </c>
      <c r="D57" s="5"/>
      <c r="E57" s="216"/>
      <c r="F57" s="216">
        <f t="shared" si="144"/>
        <v>0</v>
      </c>
      <c r="G57" s="216">
        <f t="shared" si="145"/>
        <v>0</v>
      </c>
      <c r="H57" s="20">
        <f>F57*F20*G20+G57*G20</f>
        <v>0</v>
      </c>
      <c r="I57" s="21">
        <f>ROUND(H57,0)</f>
        <v>0</v>
      </c>
      <c r="J57" s="22"/>
      <c r="K57" s="338"/>
      <c r="L57" s="20"/>
      <c r="M57" s="216">
        <f>_xlfn.IFNA(VLOOKUP($E20, $B$206:$D$211, 2, FALSE), 0)</f>
        <v>0</v>
      </c>
      <c r="N57" s="216">
        <f>ROUND(G57*(1+K20), 0)</f>
        <v>0</v>
      </c>
      <c r="O57" s="20">
        <f>M57*M20*N20+N57*N20</f>
        <v>0</v>
      </c>
      <c r="P57" s="21">
        <f>ROUND(O57,0)</f>
        <v>0</v>
      </c>
      <c r="Q57" s="22"/>
      <c r="R57" s="22"/>
      <c r="S57" s="22"/>
      <c r="T57" s="118">
        <f>_xlfn.IFNA(VLOOKUP($E20, $B$206:$D$211, 2, FALSE), 0)</f>
        <v>0</v>
      </c>
      <c r="U57" s="118">
        <f>ROUND(N57*(1+R20), 0)</f>
        <v>0</v>
      </c>
      <c r="V57" s="20">
        <f>T57*T20*U20+U57*U20</f>
        <v>0</v>
      </c>
      <c r="W57" s="21">
        <f>ROUND(V57,0)</f>
        <v>0</v>
      </c>
      <c r="X57" s="5"/>
      <c r="Y57" s="22"/>
      <c r="Z57" s="22"/>
      <c r="AA57" s="118">
        <f>_xlfn.IFNA(VLOOKUP($E20, $B$206:$D$211, 2, FALSE), 0)</f>
        <v>0</v>
      </c>
      <c r="AB57" s="118">
        <f>ROUND(U57*(1+Y20), 0)</f>
        <v>0</v>
      </c>
      <c r="AC57" s="20">
        <f>AA57*AA20*AB20+AB57*AB20</f>
        <v>0</v>
      </c>
      <c r="AD57" s="21">
        <f>ROUND(AC57,0)</f>
        <v>0</v>
      </c>
      <c r="AE57" s="22"/>
      <c r="AF57" s="22"/>
      <c r="AG57" s="22"/>
      <c r="AH57" s="118">
        <f>_xlfn.IFNA(VLOOKUP($E20, $B$206:$D$211, 2, FALSE), 0)</f>
        <v>0</v>
      </c>
      <c r="AI57" s="118">
        <f>ROUND(AB57*(1+AF20), 0)</f>
        <v>0</v>
      </c>
      <c r="AJ57" s="20">
        <f>AH57*AH20*AI20+AI57*AI20</f>
        <v>0</v>
      </c>
      <c r="AK57" s="21">
        <f>ROUND(AJ57,0)</f>
        <v>0</v>
      </c>
      <c r="AL57" s="460"/>
      <c r="AM57" s="22"/>
      <c r="AN57" s="22"/>
      <c r="AO57" s="118">
        <f>_xlfn.IFNA(VLOOKUP($E20, $B$206:$D$211, 2, FALSE), 0)</f>
        <v>0</v>
      </c>
      <c r="AP57" s="118">
        <f>ROUND(AI57*(1+AM20), 0)</f>
        <v>0</v>
      </c>
      <c r="AQ57" s="20">
        <f>AO57*AO20*AP20+AP57*AP20</f>
        <v>0</v>
      </c>
      <c r="AR57" s="21">
        <f>ROUND(AQ57,0)</f>
        <v>0</v>
      </c>
      <c r="AS57" s="460"/>
      <c r="AT57" s="22"/>
      <c r="AU57" s="22"/>
      <c r="AV57" s="118">
        <f>_xlfn.IFNA(VLOOKUP($E20, $B$206:$D$211, 2, FALSE), 0)</f>
        <v>0</v>
      </c>
      <c r="AW57" s="118">
        <f>ROUND(AP57*(1+AT20), 0)</f>
        <v>0</v>
      </c>
      <c r="AX57" s="20">
        <f>AV57*AV20*AW20+AW57*AW20</f>
        <v>0</v>
      </c>
      <c r="AY57" s="21">
        <f>ROUND(AX57,0)</f>
        <v>0</v>
      </c>
      <c r="AZ57" s="460"/>
      <c r="BA57" s="22"/>
      <c r="BB57" s="22"/>
      <c r="BC57" s="118">
        <f>_xlfn.IFNA(VLOOKUP($E20, $B$206:$D$211, 2, FALSE), 0)</f>
        <v>0</v>
      </c>
      <c r="BD57" s="118">
        <f>ROUND(AW57*(1+BA20), 0)</f>
        <v>0</v>
      </c>
      <c r="BE57" s="20">
        <f>BC57*BC20*BD20+BD57*BD20</f>
        <v>0</v>
      </c>
      <c r="BF57" s="21">
        <f>ROUND(BE57,0)</f>
        <v>0</v>
      </c>
      <c r="BG57" s="460"/>
      <c r="BH57" s="22"/>
      <c r="BI57" s="22"/>
      <c r="BJ57" s="118">
        <f>_xlfn.IFNA(VLOOKUP($E20, $B$206:$D$211, 2, FALSE), 0)</f>
        <v>0</v>
      </c>
      <c r="BK57" s="118">
        <f>ROUND(BD57*(1+BH20), 0)</f>
        <v>0</v>
      </c>
      <c r="BL57" s="20">
        <f>BJ57*BJ20*BK20+BK57*BK20</f>
        <v>0</v>
      </c>
      <c r="BM57" s="21">
        <f>ROUND(BL57,0)</f>
        <v>0</v>
      </c>
      <c r="BN57" s="460"/>
      <c r="BO57" s="22"/>
      <c r="BP57" s="22"/>
      <c r="BQ57" s="118">
        <f>_xlfn.IFNA(VLOOKUP($E20, $B$206:$D$211, 2, FALSE), 0)</f>
        <v>0</v>
      </c>
      <c r="BR57" s="118">
        <f>ROUND(BK57*(1+BO20), 0)</f>
        <v>0</v>
      </c>
      <c r="BS57" s="20">
        <f>BQ57*BQ20*BR20+BR57*BR20</f>
        <v>0</v>
      </c>
      <c r="BT57" s="21">
        <f>ROUND(BS57,0)</f>
        <v>0</v>
      </c>
      <c r="BU57" s="22"/>
      <c r="BV57" s="28">
        <f>+I57+P57+W57+AD57+AK57+AR57+AY57+BF57+BM57+BT57</f>
        <v>0</v>
      </c>
    </row>
    <row r="58" spans="2:74" x14ac:dyDescent="0.25">
      <c r="B58" s="500" t="s">
        <v>45</v>
      </c>
      <c r="C58" s="71" t="str">
        <f>IF(C21="", "", C21)</f>
        <v/>
      </c>
      <c r="D58" s="5"/>
      <c r="E58" s="216"/>
      <c r="F58" s="216">
        <f t="shared" si="144"/>
        <v>0</v>
      </c>
      <c r="G58" s="216">
        <f t="shared" si="145"/>
        <v>0</v>
      </c>
      <c r="H58" s="20">
        <f>F58*F21*G21+G58*G21</f>
        <v>0</v>
      </c>
      <c r="I58" s="21">
        <f>ROUND(H58,0)</f>
        <v>0</v>
      </c>
      <c r="J58" s="22"/>
      <c r="K58" s="338"/>
      <c r="L58" s="20"/>
      <c r="M58" s="216">
        <f>_xlfn.IFNA(VLOOKUP($E21, $B$206:$D$211, 2, FALSE), 0)</f>
        <v>0</v>
      </c>
      <c r="N58" s="216">
        <f>ROUND(G58*(1+K21), 0)</f>
        <v>0</v>
      </c>
      <c r="O58" s="20">
        <f>M58*M21*N21+N58*N21</f>
        <v>0</v>
      </c>
      <c r="P58" s="21">
        <f>ROUND(O58,0)</f>
        <v>0</v>
      </c>
      <c r="Q58" s="22"/>
      <c r="R58" s="22"/>
      <c r="S58" s="22"/>
      <c r="T58" s="118">
        <f>_xlfn.IFNA(VLOOKUP($E21, $B$206:$D$211, 2, FALSE), 0)</f>
        <v>0</v>
      </c>
      <c r="U58" s="118">
        <f>ROUND(N58*(1+R21), 0)</f>
        <v>0</v>
      </c>
      <c r="V58" s="20">
        <f>T58*T21*U21+U58*U21</f>
        <v>0</v>
      </c>
      <c r="W58" s="21">
        <f>ROUND(V58,0)</f>
        <v>0</v>
      </c>
      <c r="X58" s="5"/>
      <c r="Y58" s="22"/>
      <c r="Z58" s="22"/>
      <c r="AA58" s="118">
        <f>_xlfn.IFNA(VLOOKUP($E21, $B$206:$D$211, 2, FALSE), 0)</f>
        <v>0</v>
      </c>
      <c r="AB58" s="118">
        <f>ROUND(U58*(1+Y21), 0)</f>
        <v>0</v>
      </c>
      <c r="AC58" s="20">
        <f>AA58*AA21*AB21+AB58*AB21</f>
        <v>0</v>
      </c>
      <c r="AD58" s="21">
        <f>ROUND(AC58,0)</f>
        <v>0</v>
      </c>
      <c r="AE58" s="22"/>
      <c r="AF58" s="22"/>
      <c r="AG58" s="22"/>
      <c r="AH58" s="118">
        <f>_xlfn.IFNA(VLOOKUP($E21, $B$206:$D$211, 2, FALSE), 0)</f>
        <v>0</v>
      </c>
      <c r="AI58" s="118">
        <f>ROUND(AB58*(1+AF21), 0)</f>
        <v>0</v>
      </c>
      <c r="AJ58" s="20">
        <f>AH58*AH21*AI21+AI58*AI21</f>
        <v>0</v>
      </c>
      <c r="AK58" s="21">
        <f>ROUND(AJ58,0)</f>
        <v>0</v>
      </c>
      <c r="AL58" s="460"/>
      <c r="AM58" s="22"/>
      <c r="AN58" s="22"/>
      <c r="AO58" s="118">
        <f>_xlfn.IFNA(VLOOKUP($E21, $B$206:$D$211, 2, FALSE), 0)</f>
        <v>0</v>
      </c>
      <c r="AP58" s="118">
        <f>ROUND(AI58*(1+AM21), 0)</f>
        <v>0</v>
      </c>
      <c r="AQ58" s="20">
        <f>AO58*AO21*AP21+AP58*AP21</f>
        <v>0</v>
      </c>
      <c r="AR58" s="21">
        <f>ROUND(AQ58,0)</f>
        <v>0</v>
      </c>
      <c r="AS58" s="460"/>
      <c r="AT58" s="22"/>
      <c r="AU58" s="22"/>
      <c r="AV58" s="118">
        <f>_xlfn.IFNA(VLOOKUP($E21, $B$206:$D$211, 2, FALSE), 0)</f>
        <v>0</v>
      </c>
      <c r="AW58" s="118">
        <f>ROUND(AP58*(1+AT21), 0)</f>
        <v>0</v>
      </c>
      <c r="AX58" s="20">
        <f>AV58*AV21*AW21+AW58*AW21</f>
        <v>0</v>
      </c>
      <c r="AY58" s="21">
        <f>ROUND(AX58,0)</f>
        <v>0</v>
      </c>
      <c r="AZ58" s="460"/>
      <c r="BA58" s="22"/>
      <c r="BB58" s="22"/>
      <c r="BC58" s="118">
        <f>_xlfn.IFNA(VLOOKUP($E21, $B$206:$D$211, 2, FALSE), 0)</f>
        <v>0</v>
      </c>
      <c r="BD58" s="118">
        <f>ROUND(AW58*(1+BA21), 0)</f>
        <v>0</v>
      </c>
      <c r="BE58" s="20">
        <f>BC58*BC21*BD21+BD58*BD21</f>
        <v>0</v>
      </c>
      <c r="BF58" s="21">
        <f>ROUND(BE58,0)</f>
        <v>0</v>
      </c>
      <c r="BG58" s="460"/>
      <c r="BH58" s="22"/>
      <c r="BI58" s="22"/>
      <c r="BJ58" s="118">
        <f>_xlfn.IFNA(VLOOKUP($E21, $B$206:$D$211, 2, FALSE), 0)</f>
        <v>0</v>
      </c>
      <c r="BK58" s="118">
        <f>ROUND(BD58*(1+BH21), 0)</f>
        <v>0</v>
      </c>
      <c r="BL58" s="20">
        <f>BJ58*BJ21*BK21+BK58*BK21</f>
        <v>0</v>
      </c>
      <c r="BM58" s="21">
        <f>ROUND(BL58,0)</f>
        <v>0</v>
      </c>
      <c r="BN58" s="460"/>
      <c r="BO58" s="22"/>
      <c r="BP58" s="22"/>
      <c r="BQ58" s="118">
        <f>_xlfn.IFNA(VLOOKUP($E21, $B$206:$D$211, 2, FALSE), 0)</f>
        <v>0</v>
      </c>
      <c r="BR58" s="118">
        <f>ROUND(BK58*(1+BO21), 0)</f>
        <v>0</v>
      </c>
      <c r="BS58" s="20">
        <f>BQ58*BQ21*BR21+BR58*BR21</f>
        <v>0</v>
      </c>
      <c r="BT58" s="21">
        <f>ROUND(BS58,0)</f>
        <v>0</v>
      </c>
      <c r="BU58" s="22"/>
      <c r="BV58" s="28">
        <f>+I58+P58+W58+AD58+AK58+AR58+AY58+BF58+BM58+BT58</f>
        <v>0</v>
      </c>
    </row>
    <row r="59" spans="2:74" x14ac:dyDescent="0.25">
      <c r="B59" s="505" t="s">
        <v>46</v>
      </c>
      <c r="C59" s="72" t="str">
        <f t="shared" ref="C59:C77" si="146">IF(C22="", "", C22)</f>
        <v/>
      </c>
      <c r="D59" s="423"/>
      <c r="E59" s="216"/>
      <c r="F59" s="216">
        <f t="shared" si="144"/>
        <v>0</v>
      </c>
      <c r="G59" s="216">
        <f t="shared" si="145"/>
        <v>0</v>
      </c>
      <c r="H59" s="20">
        <f t="shared" ref="H59:H77" si="147">F59*F22*G22+G59*G22</f>
        <v>0</v>
      </c>
      <c r="I59" s="51">
        <f t="shared" ref="I59:I77" si="148">ROUND(H59,0)</f>
        <v>0</v>
      </c>
      <c r="J59" s="22"/>
      <c r="K59" s="338"/>
      <c r="L59" s="20"/>
      <c r="M59" s="216">
        <f>_xlfn.IFNA(VLOOKUP($E22, $B$206:$D$211, 2, FALSE), 0)</f>
        <v>0</v>
      </c>
      <c r="N59" s="216">
        <f t="shared" ref="N59:N77" si="149">ROUND(G59*(1+K22), 0)</f>
        <v>0</v>
      </c>
      <c r="O59" s="20">
        <f t="shared" ref="O59:O77" si="150">M59*M22*N22+N59*N22</f>
        <v>0</v>
      </c>
      <c r="P59" s="51">
        <f t="shared" ref="P59:P77" si="151">ROUND(O59,0)</f>
        <v>0</v>
      </c>
      <c r="Q59" s="22"/>
      <c r="R59" s="22"/>
      <c r="S59" s="22"/>
      <c r="T59" s="118">
        <f>_xlfn.IFNA(VLOOKUP($E22, $B$206:$D$211, 2, FALSE), 0)</f>
        <v>0</v>
      </c>
      <c r="U59" s="118">
        <f t="shared" ref="U59:U77" si="152">ROUND(N59*(1+R22), 0)</f>
        <v>0</v>
      </c>
      <c r="V59" s="20">
        <f t="shared" ref="V59:V77" si="153">T59*T22*U22+U59*U22</f>
        <v>0</v>
      </c>
      <c r="W59" s="51">
        <f t="shared" ref="W59:W77" si="154">ROUND(V59,0)</f>
        <v>0</v>
      </c>
      <c r="X59" s="423"/>
      <c r="Y59" s="22"/>
      <c r="Z59" s="22"/>
      <c r="AA59" s="118">
        <f>_xlfn.IFNA(VLOOKUP($E22, $B$206:$D$211, 2, FALSE), 0)</f>
        <v>0</v>
      </c>
      <c r="AB59" s="118">
        <f t="shared" ref="AB59:AB77" si="155">ROUND(U59*(1+Y22), 0)</f>
        <v>0</v>
      </c>
      <c r="AC59" s="20">
        <f t="shared" ref="AC59:AC77" si="156">AA59*AA22*AB22+AB59*AB22</f>
        <v>0</v>
      </c>
      <c r="AD59" s="51">
        <f t="shared" ref="AD59:AD77" si="157">ROUND(AC59,0)</f>
        <v>0</v>
      </c>
      <c r="AE59" s="22"/>
      <c r="AF59" s="22"/>
      <c r="AG59" s="22"/>
      <c r="AH59" s="118">
        <f>_xlfn.IFNA(VLOOKUP($E22, $B$206:$D$211, 2, FALSE), 0)</f>
        <v>0</v>
      </c>
      <c r="AI59" s="118">
        <f t="shared" ref="AI59:AI77" si="158">ROUND(AB59*(1+AF22), 0)</f>
        <v>0</v>
      </c>
      <c r="AJ59" s="20">
        <f t="shared" ref="AJ59:AJ77" si="159">AH59*AH22*AI22+AI59*AI22</f>
        <v>0</v>
      </c>
      <c r="AK59" s="51">
        <f t="shared" ref="AK59:AK77" si="160">ROUND(AJ59,0)</f>
        <v>0</v>
      </c>
      <c r="AL59" s="460"/>
      <c r="AM59" s="22"/>
      <c r="AN59" s="22"/>
      <c r="AO59" s="118">
        <f>_xlfn.IFNA(VLOOKUP($E22, $B$206:$D$211, 2, FALSE), 0)</f>
        <v>0</v>
      </c>
      <c r="AP59" s="118">
        <f t="shared" ref="AP59" si="161">ROUND(AI59*(1+AM22), 0)</f>
        <v>0</v>
      </c>
      <c r="AQ59" s="20">
        <f t="shared" ref="AQ59" si="162">AO59*AO22*AP22+AP59*AP22</f>
        <v>0</v>
      </c>
      <c r="AR59" s="51">
        <f t="shared" ref="AR59" si="163">ROUND(AQ59,0)</f>
        <v>0</v>
      </c>
      <c r="AS59" s="460"/>
      <c r="AT59" s="22"/>
      <c r="AU59" s="22"/>
      <c r="AV59" s="118">
        <f>_xlfn.IFNA(VLOOKUP($E22, $B$206:$D$211, 2, FALSE), 0)</f>
        <v>0</v>
      </c>
      <c r="AW59" s="118">
        <f t="shared" ref="AW59" si="164">ROUND(AP59*(1+AT22), 0)</f>
        <v>0</v>
      </c>
      <c r="AX59" s="20">
        <f t="shared" ref="AX59" si="165">AV59*AV22*AW22+AW59*AW22</f>
        <v>0</v>
      </c>
      <c r="AY59" s="51">
        <f t="shared" ref="AY59" si="166">ROUND(AX59,0)</f>
        <v>0</v>
      </c>
      <c r="AZ59" s="460"/>
      <c r="BA59" s="22"/>
      <c r="BB59" s="22"/>
      <c r="BC59" s="118">
        <f>_xlfn.IFNA(VLOOKUP($E22, $B$206:$D$211, 2, FALSE), 0)</f>
        <v>0</v>
      </c>
      <c r="BD59" s="118">
        <f t="shared" ref="BD59" si="167">ROUND(AW59*(1+BA22), 0)</f>
        <v>0</v>
      </c>
      <c r="BE59" s="20">
        <f t="shared" ref="BE59" si="168">BC59*BC22*BD22+BD59*BD22</f>
        <v>0</v>
      </c>
      <c r="BF59" s="51">
        <f t="shared" ref="BF59" si="169">ROUND(BE59,0)</f>
        <v>0</v>
      </c>
      <c r="BG59" s="460"/>
      <c r="BH59" s="22"/>
      <c r="BI59" s="22"/>
      <c r="BJ59" s="118">
        <f>_xlfn.IFNA(VLOOKUP($E22, $B$206:$D$211, 2, FALSE), 0)</f>
        <v>0</v>
      </c>
      <c r="BK59" s="118">
        <f t="shared" ref="BK59" si="170">ROUND(BD59*(1+BH22), 0)</f>
        <v>0</v>
      </c>
      <c r="BL59" s="20">
        <f t="shared" ref="BL59" si="171">BJ59*BJ22*BK22+BK59*BK22</f>
        <v>0</v>
      </c>
      <c r="BM59" s="51">
        <f t="shared" ref="BM59" si="172">ROUND(BL59,0)</f>
        <v>0</v>
      </c>
      <c r="BN59" s="460"/>
      <c r="BO59" s="22"/>
      <c r="BP59" s="22"/>
      <c r="BQ59" s="118">
        <f>_xlfn.IFNA(VLOOKUP($E22, $B$206:$D$211, 2, FALSE), 0)</f>
        <v>0</v>
      </c>
      <c r="BR59" s="118">
        <f t="shared" ref="BR59" si="173">ROUND(BK59*(1+BO22), 0)</f>
        <v>0</v>
      </c>
      <c r="BS59" s="20">
        <f t="shared" ref="BS59" si="174">BQ59*BQ22*BR22+BR59*BR22</f>
        <v>0</v>
      </c>
      <c r="BT59" s="51">
        <f t="shared" ref="BT59" si="175">ROUND(BS59,0)</f>
        <v>0</v>
      </c>
      <c r="BU59" s="22"/>
      <c r="BV59" s="439">
        <f>+I59+P59+W59+AD59+AK59+AR59+AY59+BF59+BM59+BT59</f>
        <v>0</v>
      </c>
    </row>
    <row r="60" spans="2:74" s="421" customFormat="1" ht="15" hidden="1" customHeight="1" x14ac:dyDescent="0.25">
      <c r="B60" s="395"/>
      <c r="C60" s="440" t="str">
        <f t="shared" si="146"/>
        <v/>
      </c>
      <c r="D60" s="423"/>
      <c r="E60" s="216"/>
      <c r="F60" s="216">
        <f t="shared" si="144"/>
        <v>0</v>
      </c>
      <c r="G60" s="216">
        <f t="shared" si="145"/>
        <v>0</v>
      </c>
      <c r="H60" s="20">
        <f t="shared" si="147"/>
        <v>0</v>
      </c>
      <c r="I60" s="22"/>
      <c r="J60" s="22"/>
      <c r="K60" s="338"/>
      <c r="L60" s="20"/>
      <c r="M60" s="441"/>
      <c r="N60" s="441"/>
      <c r="O60" s="20"/>
      <c r="P60" s="22"/>
      <c r="Q60" s="22"/>
      <c r="R60" s="22"/>
      <c r="S60" s="22"/>
      <c r="T60" s="442"/>
      <c r="U60" s="442"/>
      <c r="V60" s="20"/>
      <c r="W60" s="22"/>
      <c r="X60" s="431"/>
      <c r="Y60" s="22"/>
      <c r="Z60" s="22"/>
      <c r="AA60" s="442"/>
      <c r="AB60" s="442"/>
      <c r="AC60" s="20"/>
      <c r="AD60" s="22"/>
      <c r="AE60" s="22"/>
      <c r="AF60" s="22"/>
      <c r="AG60" s="22"/>
      <c r="AH60" s="442"/>
      <c r="AI60" s="442"/>
      <c r="AJ60" s="20"/>
      <c r="AK60" s="22"/>
      <c r="AL60" s="431"/>
      <c r="AM60" s="22"/>
      <c r="AN60" s="22"/>
      <c r="AO60" s="442"/>
      <c r="AP60" s="442"/>
      <c r="AQ60" s="20"/>
      <c r="AR60" s="22"/>
      <c r="AS60" s="431"/>
      <c r="AT60" s="22"/>
      <c r="AU60" s="22"/>
      <c r="AV60" s="442"/>
      <c r="AW60" s="442"/>
      <c r="AX60" s="20"/>
      <c r="AY60" s="22"/>
      <c r="AZ60" s="431"/>
      <c r="BA60" s="22"/>
      <c r="BB60" s="22"/>
      <c r="BC60" s="442"/>
      <c r="BD60" s="442"/>
      <c r="BE60" s="20"/>
      <c r="BF60" s="22"/>
      <c r="BG60" s="431"/>
      <c r="BH60" s="22"/>
      <c r="BI60" s="22"/>
      <c r="BJ60" s="442"/>
      <c r="BK60" s="442"/>
      <c r="BL60" s="20"/>
      <c r="BM60" s="22"/>
      <c r="BN60" s="431"/>
      <c r="BO60" s="22"/>
      <c r="BP60" s="22"/>
      <c r="BQ60" s="442"/>
      <c r="BR60" s="442"/>
      <c r="BS60" s="20"/>
      <c r="BT60" s="22"/>
      <c r="BU60" s="22"/>
      <c r="BV60" s="42"/>
    </row>
    <row r="61" spans="2:74" s="421" customFormat="1" ht="15" hidden="1" customHeight="1" x14ac:dyDescent="0.25">
      <c r="B61" s="504" t="s">
        <v>323</v>
      </c>
      <c r="C61" s="68" t="str">
        <f t="shared" si="146"/>
        <v/>
      </c>
      <c r="D61" s="423"/>
      <c r="E61" s="216"/>
      <c r="F61" s="216">
        <f t="shared" si="144"/>
        <v>0</v>
      </c>
      <c r="G61" s="216">
        <f t="shared" si="145"/>
        <v>0</v>
      </c>
      <c r="H61" s="20">
        <f t="shared" si="147"/>
        <v>0</v>
      </c>
      <c r="I61" s="27">
        <f t="shared" si="148"/>
        <v>0</v>
      </c>
      <c r="J61" s="22"/>
      <c r="K61" s="338"/>
      <c r="L61" s="20"/>
      <c r="M61" s="216">
        <f>_xlfn.IFNA(VLOOKUP($E24, $B$206:$D$211, 2, FALSE), 0)</f>
        <v>0</v>
      </c>
      <c r="N61" s="216">
        <f t="shared" si="149"/>
        <v>0</v>
      </c>
      <c r="O61" s="20">
        <f t="shared" si="150"/>
        <v>0</v>
      </c>
      <c r="P61" s="27">
        <f t="shared" si="151"/>
        <v>0</v>
      </c>
      <c r="Q61" s="22"/>
      <c r="R61" s="22"/>
      <c r="S61" s="22"/>
      <c r="T61" s="118">
        <f>_xlfn.IFNA(VLOOKUP($E24, $B$206:$D$211, 2, FALSE), 0)</f>
        <v>0</v>
      </c>
      <c r="U61" s="118">
        <f t="shared" si="152"/>
        <v>0</v>
      </c>
      <c r="V61" s="20">
        <f t="shared" si="153"/>
        <v>0</v>
      </c>
      <c r="W61" s="27">
        <f t="shared" si="154"/>
        <v>0</v>
      </c>
      <c r="X61" s="423"/>
      <c r="Y61" s="22"/>
      <c r="Z61" s="22"/>
      <c r="AA61" s="118">
        <f>_xlfn.IFNA(VLOOKUP($E24, $B$206:$D$211, 2, FALSE), 0)</f>
        <v>0</v>
      </c>
      <c r="AB61" s="118">
        <f t="shared" si="155"/>
        <v>0</v>
      </c>
      <c r="AC61" s="20">
        <f t="shared" si="156"/>
        <v>0</v>
      </c>
      <c r="AD61" s="27">
        <f t="shared" si="157"/>
        <v>0</v>
      </c>
      <c r="AE61" s="22"/>
      <c r="AF61" s="22"/>
      <c r="AG61" s="22"/>
      <c r="AH61" s="118">
        <f>_xlfn.IFNA(VLOOKUP($E24, $B$206:$D$211, 2, FALSE), 0)</f>
        <v>0</v>
      </c>
      <c r="AI61" s="118">
        <f t="shared" si="158"/>
        <v>0</v>
      </c>
      <c r="AJ61" s="20">
        <f t="shared" si="159"/>
        <v>0</v>
      </c>
      <c r="AK61" s="27">
        <f t="shared" si="160"/>
        <v>0</v>
      </c>
      <c r="AL61" s="460"/>
      <c r="AM61" s="22"/>
      <c r="AN61" s="22"/>
      <c r="AO61" s="118">
        <f>_xlfn.IFNA(VLOOKUP($E24, $B$206:$D$211, 2, FALSE), 0)</f>
        <v>0</v>
      </c>
      <c r="AP61" s="118">
        <f t="shared" ref="AP61:AP65" si="176">ROUND(AI61*(1+AM24), 0)</f>
        <v>0</v>
      </c>
      <c r="AQ61" s="20">
        <f t="shared" ref="AQ61:AQ65" si="177">AO61*AO24*AP24+AP61*AP24</f>
        <v>0</v>
      </c>
      <c r="AR61" s="27">
        <f t="shared" ref="AR61:AR65" si="178">ROUND(AQ61,0)</f>
        <v>0</v>
      </c>
      <c r="AS61" s="460"/>
      <c r="AT61" s="22"/>
      <c r="AU61" s="22"/>
      <c r="AV61" s="118">
        <f>_xlfn.IFNA(VLOOKUP($E24, $B$206:$D$211, 2, FALSE), 0)</f>
        <v>0</v>
      </c>
      <c r="AW61" s="118">
        <f t="shared" ref="AW61:AW65" si="179">ROUND(AP61*(1+AT24), 0)</f>
        <v>0</v>
      </c>
      <c r="AX61" s="20">
        <f t="shared" ref="AX61:AX65" si="180">AV61*AV24*AW24+AW61*AW24</f>
        <v>0</v>
      </c>
      <c r="AY61" s="27">
        <f t="shared" ref="AY61:AY65" si="181">ROUND(AX61,0)</f>
        <v>0</v>
      </c>
      <c r="AZ61" s="460"/>
      <c r="BA61" s="22"/>
      <c r="BB61" s="22"/>
      <c r="BC61" s="118">
        <f>_xlfn.IFNA(VLOOKUP($E24, $B$206:$D$211, 2, FALSE), 0)</f>
        <v>0</v>
      </c>
      <c r="BD61" s="118">
        <f t="shared" ref="BD61:BD65" si="182">ROUND(AW61*(1+BA24), 0)</f>
        <v>0</v>
      </c>
      <c r="BE61" s="20">
        <f t="shared" ref="BE61:BE65" si="183">BC61*BC24*BD24+BD61*BD24</f>
        <v>0</v>
      </c>
      <c r="BF61" s="27">
        <f t="shared" ref="BF61:BF65" si="184">ROUND(BE61,0)</f>
        <v>0</v>
      </c>
      <c r="BG61" s="460"/>
      <c r="BH61" s="22"/>
      <c r="BI61" s="22"/>
      <c r="BJ61" s="118">
        <f>_xlfn.IFNA(VLOOKUP($E24, $B$206:$D$211, 2, FALSE), 0)</f>
        <v>0</v>
      </c>
      <c r="BK61" s="118">
        <f t="shared" ref="BK61:BK65" si="185">ROUND(BD61*(1+BH24), 0)</f>
        <v>0</v>
      </c>
      <c r="BL61" s="20">
        <f t="shared" ref="BL61:BL65" si="186">BJ61*BJ24*BK24+BK61*BK24</f>
        <v>0</v>
      </c>
      <c r="BM61" s="27">
        <f t="shared" ref="BM61:BM65" si="187">ROUND(BL61,0)</f>
        <v>0</v>
      </c>
      <c r="BN61" s="460"/>
      <c r="BO61" s="22"/>
      <c r="BP61" s="22"/>
      <c r="BQ61" s="118">
        <f>_xlfn.IFNA(VLOOKUP($E24, $B$206:$D$211, 2, FALSE), 0)</f>
        <v>0</v>
      </c>
      <c r="BR61" s="118">
        <f t="shared" ref="BR61:BR65" si="188">ROUND(BK61*(1+BO24), 0)</f>
        <v>0</v>
      </c>
      <c r="BS61" s="20">
        <f t="shared" ref="BS61:BS65" si="189">BQ61*BQ24*BR24+BR61*BR24</f>
        <v>0</v>
      </c>
      <c r="BT61" s="27">
        <f t="shared" ref="BT61:BT65" si="190">ROUND(BS61,0)</f>
        <v>0</v>
      </c>
      <c r="BU61" s="22"/>
      <c r="BV61" s="70">
        <f>+I61+P61+W61+AD61+AK61+AR61+AY61+BF61+BM61+BT61</f>
        <v>0</v>
      </c>
    </row>
    <row r="62" spans="2:74" s="421" customFormat="1" ht="15" hidden="1" customHeight="1" x14ac:dyDescent="0.25">
      <c r="B62" s="500" t="s">
        <v>324</v>
      </c>
      <c r="C62" s="71" t="str">
        <f t="shared" si="146"/>
        <v/>
      </c>
      <c r="D62" s="423"/>
      <c r="E62" s="216"/>
      <c r="F62" s="216">
        <f t="shared" si="144"/>
        <v>0</v>
      </c>
      <c r="G62" s="216">
        <f t="shared" si="145"/>
        <v>0</v>
      </c>
      <c r="H62" s="20">
        <f t="shared" si="147"/>
        <v>0</v>
      </c>
      <c r="I62" s="21">
        <f t="shared" si="148"/>
        <v>0</v>
      </c>
      <c r="J62" s="22"/>
      <c r="K62" s="338"/>
      <c r="L62" s="20"/>
      <c r="M62" s="216">
        <f>_xlfn.IFNA(VLOOKUP($E25, $B$206:$D$211, 2, FALSE), 0)</f>
        <v>0</v>
      </c>
      <c r="N62" s="216">
        <f t="shared" si="149"/>
        <v>0</v>
      </c>
      <c r="O62" s="20">
        <f t="shared" si="150"/>
        <v>0</v>
      </c>
      <c r="P62" s="21">
        <f t="shared" si="151"/>
        <v>0</v>
      </c>
      <c r="Q62" s="22"/>
      <c r="R62" s="22"/>
      <c r="S62" s="22"/>
      <c r="T62" s="118">
        <f>_xlfn.IFNA(VLOOKUP($E25, $B$206:$D$211, 2, FALSE), 0)</f>
        <v>0</v>
      </c>
      <c r="U62" s="118">
        <f t="shared" si="152"/>
        <v>0</v>
      </c>
      <c r="V62" s="20">
        <f t="shared" si="153"/>
        <v>0</v>
      </c>
      <c r="W62" s="21">
        <f t="shared" si="154"/>
        <v>0</v>
      </c>
      <c r="X62" s="423"/>
      <c r="Y62" s="22"/>
      <c r="Z62" s="22"/>
      <c r="AA62" s="118">
        <f>_xlfn.IFNA(VLOOKUP($E25, $B$206:$D$211, 2, FALSE), 0)</f>
        <v>0</v>
      </c>
      <c r="AB62" s="118">
        <f t="shared" si="155"/>
        <v>0</v>
      </c>
      <c r="AC62" s="20">
        <f t="shared" si="156"/>
        <v>0</v>
      </c>
      <c r="AD62" s="21">
        <f t="shared" si="157"/>
        <v>0</v>
      </c>
      <c r="AE62" s="22"/>
      <c r="AF62" s="22"/>
      <c r="AG62" s="22"/>
      <c r="AH62" s="118">
        <f>_xlfn.IFNA(VLOOKUP($E25, $B$206:$D$211, 2, FALSE), 0)</f>
        <v>0</v>
      </c>
      <c r="AI62" s="118">
        <f t="shared" si="158"/>
        <v>0</v>
      </c>
      <c r="AJ62" s="20">
        <f t="shared" si="159"/>
        <v>0</v>
      </c>
      <c r="AK62" s="21">
        <f t="shared" si="160"/>
        <v>0</v>
      </c>
      <c r="AL62" s="460"/>
      <c r="AM62" s="22"/>
      <c r="AN62" s="22"/>
      <c r="AO62" s="118">
        <f>_xlfn.IFNA(VLOOKUP($E25, $B$206:$D$211, 2, FALSE), 0)</f>
        <v>0</v>
      </c>
      <c r="AP62" s="118">
        <f t="shared" si="176"/>
        <v>0</v>
      </c>
      <c r="AQ62" s="20">
        <f t="shared" si="177"/>
        <v>0</v>
      </c>
      <c r="AR62" s="21">
        <f t="shared" si="178"/>
        <v>0</v>
      </c>
      <c r="AS62" s="460"/>
      <c r="AT62" s="22"/>
      <c r="AU62" s="22"/>
      <c r="AV62" s="118">
        <f>_xlfn.IFNA(VLOOKUP($E25, $B$206:$D$211, 2, FALSE), 0)</f>
        <v>0</v>
      </c>
      <c r="AW62" s="118">
        <f t="shared" si="179"/>
        <v>0</v>
      </c>
      <c r="AX62" s="20">
        <f t="shared" si="180"/>
        <v>0</v>
      </c>
      <c r="AY62" s="21">
        <f t="shared" si="181"/>
        <v>0</v>
      </c>
      <c r="AZ62" s="460"/>
      <c r="BA62" s="22"/>
      <c r="BB62" s="22"/>
      <c r="BC62" s="118">
        <f>_xlfn.IFNA(VLOOKUP($E25, $B$206:$D$211, 2, FALSE), 0)</f>
        <v>0</v>
      </c>
      <c r="BD62" s="118">
        <f t="shared" si="182"/>
        <v>0</v>
      </c>
      <c r="BE62" s="20">
        <f t="shared" si="183"/>
        <v>0</v>
      </c>
      <c r="BF62" s="21">
        <f t="shared" si="184"/>
        <v>0</v>
      </c>
      <c r="BG62" s="460"/>
      <c r="BH62" s="22"/>
      <c r="BI62" s="22"/>
      <c r="BJ62" s="118">
        <f>_xlfn.IFNA(VLOOKUP($E25, $B$206:$D$211, 2, FALSE), 0)</f>
        <v>0</v>
      </c>
      <c r="BK62" s="118">
        <f t="shared" si="185"/>
        <v>0</v>
      </c>
      <c r="BL62" s="20">
        <f t="shared" si="186"/>
        <v>0</v>
      </c>
      <c r="BM62" s="21">
        <f t="shared" si="187"/>
        <v>0</v>
      </c>
      <c r="BN62" s="460"/>
      <c r="BO62" s="22"/>
      <c r="BP62" s="22"/>
      <c r="BQ62" s="118">
        <f>_xlfn.IFNA(VLOOKUP($E25, $B$206:$D$211, 2, FALSE), 0)</f>
        <v>0</v>
      </c>
      <c r="BR62" s="118">
        <f t="shared" si="188"/>
        <v>0</v>
      </c>
      <c r="BS62" s="20">
        <f t="shared" si="189"/>
        <v>0</v>
      </c>
      <c r="BT62" s="21">
        <f t="shared" si="190"/>
        <v>0</v>
      </c>
      <c r="BU62" s="22"/>
      <c r="BV62" s="28">
        <f>+I62+P62+W62+AD62+AK62+AR62+AY62+BF62+BM62+BT62</f>
        <v>0</v>
      </c>
    </row>
    <row r="63" spans="2:74" s="421" customFormat="1" ht="15" hidden="1" customHeight="1" x14ac:dyDescent="0.25">
      <c r="B63" s="500" t="s">
        <v>325</v>
      </c>
      <c r="C63" s="71" t="str">
        <f t="shared" si="146"/>
        <v/>
      </c>
      <c r="D63" s="423"/>
      <c r="E63" s="216"/>
      <c r="F63" s="216">
        <f t="shared" si="144"/>
        <v>0</v>
      </c>
      <c r="G63" s="216">
        <f t="shared" si="145"/>
        <v>0</v>
      </c>
      <c r="H63" s="20">
        <f t="shared" si="147"/>
        <v>0</v>
      </c>
      <c r="I63" s="21">
        <f t="shared" si="148"/>
        <v>0</v>
      </c>
      <c r="J63" s="22"/>
      <c r="K63" s="338"/>
      <c r="L63" s="20"/>
      <c r="M63" s="216">
        <f>_xlfn.IFNA(VLOOKUP($E26, $B$206:$D$211, 2, FALSE), 0)</f>
        <v>0</v>
      </c>
      <c r="N63" s="216">
        <f t="shared" si="149"/>
        <v>0</v>
      </c>
      <c r="O63" s="20">
        <f t="shared" si="150"/>
        <v>0</v>
      </c>
      <c r="P63" s="21">
        <f t="shared" si="151"/>
        <v>0</v>
      </c>
      <c r="Q63" s="22"/>
      <c r="R63" s="22"/>
      <c r="S63" s="22"/>
      <c r="T63" s="118">
        <f>_xlfn.IFNA(VLOOKUP($E26, $B$206:$D$211, 2, FALSE), 0)</f>
        <v>0</v>
      </c>
      <c r="U63" s="118">
        <f t="shared" si="152"/>
        <v>0</v>
      </c>
      <c r="V63" s="20">
        <f t="shared" si="153"/>
        <v>0</v>
      </c>
      <c r="W63" s="21">
        <f t="shared" si="154"/>
        <v>0</v>
      </c>
      <c r="X63" s="423"/>
      <c r="Y63" s="22"/>
      <c r="Z63" s="22"/>
      <c r="AA63" s="118">
        <f>_xlfn.IFNA(VLOOKUP($E26, $B$206:$D$211, 2, FALSE), 0)</f>
        <v>0</v>
      </c>
      <c r="AB63" s="118">
        <f t="shared" si="155"/>
        <v>0</v>
      </c>
      <c r="AC63" s="20">
        <f t="shared" si="156"/>
        <v>0</v>
      </c>
      <c r="AD63" s="21">
        <f t="shared" si="157"/>
        <v>0</v>
      </c>
      <c r="AE63" s="22"/>
      <c r="AF63" s="22"/>
      <c r="AG63" s="22"/>
      <c r="AH63" s="118">
        <f>_xlfn.IFNA(VLOOKUP($E26, $B$206:$D$211, 2, FALSE), 0)</f>
        <v>0</v>
      </c>
      <c r="AI63" s="118">
        <f t="shared" si="158"/>
        <v>0</v>
      </c>
      <c r="AJ63" s="20">
        <f t="shared" si="159"/>
        <v>0</v>
      </c>
      <c r="AK63" s="21">
        <f t="shared" si="160"/>
        <v>0</v>
      </c>
      <c r="AL63" s="460"/>
      <c r="AM63" s="22"/>
      <c r="AN63" s="22"/>
      <c r="AO63" s="118">
        <f>_xlfn.IFNA(VLOOKUP($E26, $B$206:$D$211, 2, FALSE), 0)</f>
        <v>0</v>
      </c>
      <c r="AP63" s="118">
        <f t="shared" si="176"/>
        <v>0</v>
      </c>
      <c r="AQ63" s="20">
        <f t="shared" si="177"/>
        <v>0</v>
      </c>
      <c r="AR63" s="21">
        <f t="shared" si="178"/>
        <v>0</v>
      </c>
      <c r="AS63" s="460"/>
      <c r="AT63" s="22"/>
      <c r="AU63" s="22"/>
      <c r="AV63" s="118">
        <f>_xlfn.IFNA(VLOOKUP($E26, $B$206:$D$211, 2, FALSE), 0)</f>
        <v>0</v>
      </c>
      <c r="AW63" s="118">
        <f t="shared" si="179"/>
        <v>0</v>
      </c>
      <c r="AX63" s="20">
        <f t="shared" si="180"/>
        <v>0</v>
      </c>
      <c r="AY63" s="21">
        <f t="shared" si="181"/>
        <v>0</v>
      </c>
      <c r="AZ63" s="460"/>
      <c r="BA63" s="22"/>
      <c r="BB63" s="22"/>
      <c r="BC63" s="118">
        <f>_xlfn.IFNA(VLOOKUP($E26, $B$206:$D$211, 2, FALSE), 0)</f>
        <v>0</v>
      </c>
      <c r="BD63" s="118">
        <f t="shared" si="182"/>
        <v>0</v>
      </c>
      <c r="BE63" s="20">
        <f t="shared" si="183"/>
        <v>0</v>
      </c>
      <c r="BF63" s="21">
        <f t="shared" si="184"/>
        <v>0</v>
      </c>
      <c r="BG63" s="460"/>
      <c r="BH63" s="22"/>
      <c r="BI63" s="22"/>
      <c r="BJ63" s="118">
        <f>_xlfn.IFNA(VLOOKUP($E26, $B$206:$D$211, 2, FALSE), 0)</f>
        <v>0</v>
      </c>
      <c r="BK63" s="118">
        <f t="shared" si="185"/>
        <v>0</v>
      </c>
      <c r="BL63" s="20">
        <f t="shared" si="186"/>
        <v>0</v>
      </c>
      <c r="BM63" s="21">
        <f t="shared" si="187"/>
        <v>0</v>
      </c>
      <c r="BN63" s="460"/>
      <c r="BO63" s="22"/>
      <c r="BP63" s="22"/>
      <c r="BQ63" s="118">
        <f>_xlfn.IFNA(VLOOKUP($E26, $B$206:$D$211, 2, FALSE), 0)</f>
        <v>0</v>
      </c>
      <c r="BR63" s="118">
        <f t="shared" si="188"/>
        <v>0</v>
      </c>
      <c r="BS63" s="20">
        <f t="shared" si="189"/>
        <v>0</v>
      </c>
      <c r="BT63" s="21">
        <f t="shared" si="190"/>
        <v>0</v>
      </c>
      <c r="BU63" s="22"/>
      <c r="BV63" s="28">
        <f>+I63+P63+W63+AD63+AK63+AR63+AY63+BF63+BM63+BT63</f>
        <v>0</v>
      </c>
    </row>
    <row r="64" spans="2:74" s="421" customFormat="1" ht="15" hidden="1" customHeight="1" x14ac:dyDescent="0.25">
      <c r="B64" s="500" t="s">
        <v>326</v>
      </c>
      <c r="C64" s="71" t="str">
        <f t="shared" si="146"/>
        <v/>
      </c>
      <c r="D64" s="423"/>
      <c r="E64" s="216"/>
      <c r="F64" s="216">
        <f t="shared" si="144"/>
        <v>0</v>
      </c>
      <c r="G64" s="216">
        <f t="shared" si="145"/>
        <v>0</v>
      </c>
      <c r="H64" s="20">
        <f t="shared" si="147"/>
        <v>0</v>
      </c>
      <c r="I64" s="21">
        <f t="shared" si="148"/>
        <v>0</v>
      </c>
      <c r="J64" s="22"/>
      <c r="K64" s="338"/>
      <c r="L64" s="20"/>
      <c r="M64" s="216">
        <f>_xlfn.IFNA(VLOOKUP($E27, $B$206:$D$211, 2, FALSE), 0)</f>
        <v>0</v>
      </c>
      <c r="N64" s="216">
        <f t="shared" si="149"/>
        <v>0</v>
      </c>
      <c r="O64" s="20">
        <f t="shared" si="150"/>
        <v>0</v>
      </c>
      <c r="P64" s="21">
        <f t="shared" si="151"/>
        <v>0</v>
      </c>
      <c r="Q64" s="22"/>
      <c r="R64" s="22"/>
      <c r="S64" s="22"/>
      <c r="T64" s="118">
        <f>_xlfn.IFNA(VLOOKUP($E27, $B$206:$D$211, 2, FALSE), 0)</f>
        <v>0</v>
      </c>
      <c r="U64" s="118">
        <f t="shared" si="152"/>
        <v>0</v>
      </c>
      <c r="V64" s="20">
        <f t="shared" si="153"/>
        <v>0</v>
      </c>
      <c r="W64" s="21">
        <f t="shared" si="154"/>
        <v>0</v>
      </c>
      <c r="X64" s="423"/>
      <c r="Y64" s="22"/>
      <c r="Z64" s="22"/>
      <c r="AA64" s="118">
        <f>_xlfn.IFNA(VLOOKUP($E27, $B$206:$D$211, 2, FALSE), 0)</f>
        <v>0</v>
      </c>
      <c r="AB64" s="118">
        <f t="shared" si="155"/>
        <v>0</v>
      </c>
      <c r="AC64" s="20">
        <f t="shared" si="156"/>
        <v>0</v>
      </c>
      <c r="AD64" s="21">
        <f t="shared" si="157"/>
        <v>0</v>
      </c>
      <c r="AE64" s="22"/>
      <c r="AF64" s="22"/>
      <c r="AG64" s="22"/>
      <c r="AH64" s="118">
        <f>_xlfn.IFNA(VLOOKUP($E27, $B$206:$D$211, 2, FALSE), 0)</f>
        <v>0</v>
      </c>
      <c r="AI64" s="118">
        <f t="shared" si="158"/>
        <v>0</v>
      </c>
      <c r="AJ64" s="20">
        <f t="shared" si="159"/>
        <v>0</v>
      </c>
      <c r="AK64" s="21">
        <f t="shared" si="160"/>
        <v>0</v>
      </c>
      <c r="AL64" s="460"/>
      <c r="AM64" s="22"/>
      <c r="AN64" s="22"/>
      <c r="AO64" s="118">
        <f>_xlfn.IFNA(VLOOKUP($E27, $B$206:$D$211, 2, FALSE), 0)</f>
        <v>0</v>
      </c>
      <c r="AP64" s="118">
        <f t="shared" si="176"/>
        <v>0</v>
      </c>
      <c r="AQ64" s="20">
        <f t="shared" si="177"/>
        <v>0</v>
      </c>
      <c r="AR64" s="21">
        <f t="shared" si="178"/>
        <v>0</v>
      </c>
      <c r="AS64" s="460"/>
      <c r="AT64" s="22"/>
      <c r="AU64" s="22"/>
      <c r="AV64" s="118">
        <f>_xlfn.IFNA(VLOOKUP($E27, $B$206:$D$211, 2, FALSE), 0)</f>
        <v>0</v>
      </c>
      <c r="AW64" s="118">
        <f t="shared" si="179"/>
        <v>0</v>
      </c>
      <c r="AX64" s="20">
        <f t="shared" si="180"/>
        <v>0</v>
      </c>
      <c r="AY64" s="21">
        <f t="shared" si="181"/>
        <v>0</v>
      </c>
      <c r="AZ64" s="460"/>
      <c r="BA64" s="22"/>
      <c r="BB64" s="22"/>
      <c r="BC64" s="118">
        <f>_xlfn.IFNA(VLOOKUP($E27, $B$206:$D$211, 2, FALSE), 0)</f>
        <v>0</v>
      </c>
      <c r="BD64" s="118">
        <f t="shared" si="182"/>
        <v>0</v>
      </c>
      <c r="BE64" s="20">
        <f t="shared" si="183"/>
        <v>0</v>
      </c>
      <c r="BF64" s="21">
        <f t="shared" si="184"/>
        <v>0</v>
      </c>
      <c r="BG64" s="460"/>
      <c r="BH64" s="22"/>
      <c r="BI64" s="22"/>
      <c r="BJ64" s="118">
        <f>_xlfn.IFNA(VLOOKUP($E27, $B$206:$D$211, 2, FALSE), 0)</f>
        <v>0</v>
      </c>
      <c r="BK64" s="118">
        <f t="shared" si="185"/>
        <v>0</v>
      </c>
      <c r="BL64" s="20">
        <f t="shared" si="186"/>
        <v>0</v>
      </c>
      <c r="BM64" s="21">
        <f t="shared" si="187"/>
        <v>0</v>
      </c>
      <c r="BN64" s="460"/>
      <c r="BO64" s="22"/>
      <c r="BP64" s="22"/>
      <c r="BQ64" s="118">
        <f>_xlfn.IFNA(VLOOKUP($E27, $B$206:$D$211, 2, FALSE), 0)</f>
        <v>0</v>
      </c>
      <c r="BR64" s="118">
        <f t="shared" si="188"/>
        <v>0</v>
      </c>
      <c r="BS64" s="20">
        <f t="shared" si="189"/>
        <v>0</v>
      </c>
      <c r="BT64" s="21">
        <f t="shared" si="190"/>
        <v>0</v>
      </c>
      <c r="BU64" s="22"/>
      <c r="BV64" s="28">
        <f>+I64+P64+W64+AD64+AK64+AR64+AY64+BF64+BM64+BT64</f>
        <v>0</v>
      </c>
    </row>
    <row r="65" spans="2:74" s="421" customFormat="1" ht="15" hidden="1" customHeight="1" x14ac:dyDescent="0.25">
      <c r="B65" s="505" t="s">
        <v>327</v>
      </c>
      <c r="C65" s="72" t="str">
        <f t="shared" si="146"/>
        <v/>
      </c>
      <c r="D65" s="423"/>
      <c r="E65" s="216"/>
      <c r="F65" s="216">
        <f t="shared" si="144"/>
        <v>0</v>
      </c>
      <c r="G65" s="216">
        <f t="shared" si="145"/>
        <v>0</v>
      </c>
      <c r="H65" s="20">
        <f t="shared" si="147"/>
        <v>0</v>
      </c>
      <c r="I65" s="51">
        <f t="shared" si="148"/>
        <v>0</v>
      </c>
      <c r="J65" s="22"/>
      <c r="K65" s="338"/>
      <c r="L65" s="20"/>
      <c r="M65" s="216">
        <f>_xlfn.IFNA(VLOOKUP($E28, $B$206:$D$211, 2, FALSE), 0)</f>
        <v>0</v>
      </c>
      <c r="N65" s="216">
        <f t="shared" si="149"/>
        <v>0</v>
      </c>
      <c r="O65" s="20">
        <f t="shared" si="150"/>
        <v>0</v>
      </c>
      <c r="P65" s="51">
        <f t="shared" si="151"/>
        <v>0</v>
      </c>
      <c r="Q65" s="22"/>
      <c r="R65" s="22"/>
      <c r="S65" s="22"/>
      <c r="T65" s="118">
        <f>_xlfn.IFNA(VLOOKUP($E28, $B$206:$D$211, 2, FALSE), 0)</f>
        <v>0</v>
      </c>
      <c r="U65" s="118">
        <f t="shared" si="152"/>
        <v>0</v>
      </c>
      <c r="V65" s="20">
        <f t="shared" si="153"/>
        <v>0</v>
      </c>
      <c r="W65" s="51">
        <f t="shared" si="154"/>
        <v>0</v>
      </c>
      <c r="X65" s="423"/>
      <c r="Y65" s="22"/>
      <c r="Z65" s="22"/>
      <c r="AA65" s="118">
        <f>_xlfn.IFNA(VLOOKUP($E28, $B$206:$D$211, 2, FALSE), 0)</f>
        <v>0</v>
      </c>
      <c r="AB65" s="118">
        <f t="shared" si="155"/>
        <v>0</v>
      </c>
      <c r="AC65" s="20">
        <f t="shared" si="156"/>
        <v>0</v>
      </c>
      <c r="AD65" s="51">
        <f t="shared" si="157"/>
        <v>0</v>
      </c>
      <c r="AE65" s="22"/>
      <c r="AF65" s="22"/>
      <c r="AG65" s="22"/>
      <c r="AH65" s="118">
        <f>_xlfn.IFNA(VLOOKUP($E28, $B$206:$D$211, 2, FALSE), 0)</f>
        <v>0</v>
      </c>
      <c r="AI65" s="118">
        <f t="shared" si="158"/>
        <v>0</v>
      </c>
      <c r="AJ65" s="20">
        <f t="shared" si="159"/>
        <v>0</v>
      </c>
      <c r="AK65" s="51">
        <f t="shared" si="160"/>
        <v>0</v>
      </c>
      <c r="AL65" s="460"/>
      <c r="AM65" s="22"/>
      <c r="AN65" s="22"/>
      <c r="AO65" s="118">
        <f>_xlfn.IFNA(VLOOKUP($E28, $B$206:$D$211, 2, FALSE), 0)</f>
        <v>0</v>
      </c>
      <c r="AP65" s="118">
        <f t="shared" si="176"/>
        <v>0</v>
      </c>
      <c r="AQ65" s="20">
        <f t="shared" si="177"/>
        <v>0</v>
      </c>
      <c r="AR65" s="51">
        <f t="shared" si="178"/>
        <v>0</v>
      </c>
      <c r="AS65" s="460"/>
      <c r="AT65" s="22"/>
      <c r="AU65" s="22"/>
      <c r="AV65" s="118">
        <f>_xlfn.IFNA(VLOOKUP($E28, $B$206:$D$211, 2, FALSE), 0)</f>
        <v>0</v>
      </c>
      <c r="AW65" s="118">
        <f t="shared" si="179"/>
        <v>0</v>
      </c>
      <c r="AX65" s="20">
        <f t="shared" si="180"/>
        <v>0</v>
      </c>
      <c r="AY65" s="51">
        <f t="shared" si="181"/>
        <v>0</v>
      </c>
      <c r="AZ65" s="460"/>
      <c r="BA65" s="22"/>
      <c r="BB65" s="22"/>
      <c r="BC65" s="118">
        <f>_xlfn.IFNA(VLOOKUP($E28, $B$206:$D$211, 2, FALSE), 0)</f>
        <v>0</v>
      </c>
      <c r="BD65" s="118">
        <f t="shared" si="182"/>
        <v>0</v>
      </c>
      <c r="BE65" s="20">
        <f t="shared" si="183"/>
        <v>0</v>
      </c>
      <c r="BF65" s="51">
        <f t="shared" si="184"/>
        <v>0</v>
      </c>
      <c r="BG65" s="460"/>
      <c r="BH65" s="22"/>
      <c r="BI65" s="22"/>
      <c r="BJ65" s="118">
        <f>_xlfn.IFNA(VLOOKUP($E28, $B$206:$D$211, 2, FALSE), 0)</f>
        <v>0</v>
      </c>
      <c r="BK65" s="118">
        <f t="shared" si="185"/>
        <v>0</v>
      </c>
      <c r="BL65" s="20">
        <f t="shared" si="186"/>
        <v>0</v>
      </c>
      <c r="BM65" s="51">
        <f t="shared" si="187"/>
        <v>0</v>
      </c>
      <c r="BN65" s="460"/>
      <c r="BO65" s="22"/>
      <c r="BP65" s="22"/>
      <c r="BQ65" s="118">
        <f>_xlfn.IFNA(VLOOKUP($E28, $B$206:$D$211, 2, FALSE), 0)</f>
        <v>0</v>
      </c>
      <c r="BR65" s="118">
        <f t="shared" si="188"/>
        <v>0</v>
      </c>
      <c r="BS65" s="20">
        <f t="shared" si="189"/>
        <v>0</v>
      </c>
      <c r="BT65" s="51">
        <f t="shared" si="190"/>
        <v>0</v>
      </c>
      <c r="BU65" s="22"/>
      <c r="BV65" s="439">
        <f>+I65+P65+W65+AD65+AK65+AR65+AY65+BF65+BM65+BT65</f>
        <v>0</v>
      </c>
    </row>
    <row r="66" spans="2:74" s="421" customFormat="1" ht="15" hidden="1" customHeight="1" x14ac:dyDescent="0.25">
      <c r="B66" s="395"/>
      <c r="C66" s="440" t="str">
        <f t="shared" si="146"/>
        <v/>
      </c>
      <c r="D66" s="423"/>
      <c r="E66" s="216"/>
      <c r="F66" s="216">
        <f t="shared" si="144"/>
        <v>0</v>
      </c>
      <c r="G66" s="216">
        <f t="shared" si="145"/>
        <v>0</v>
      </c>
      <c r="H66" s="20">
        <f t="shared" si="147"/>
        <v>0</v>
      </c>
      <c r="I66" s="22"/>
      <c r="J66" s="22"/>
      <c r="K66" s="338"/>
      <c r="L66" s="20"/>
      <c r="M66" s="441"/>
      <c r="N66" s="441"/>
      <c r="O66" s="20"/>
      <c r="P66" s="22"/>
      <c r="Q66" s="22"/>
      <c r="R66" s="22"/>
      <c r="S66" s="22"/>
      <c r="T66" s="442"/>
      <c r="U66" s="442"/>
      <c r="V66" s="20"/>
      <c r="W66" s="22"/>
      <c r="X66" s="431"/>
      <c r="Y66" s="22"/>
      <c r="Z66" s="22"/>
      <c r="AA66" s="442"/>
      <c r="AB66" s="442"/>
      <c r="AC66" s="20"/>
      <c r="AD66" s="22"/>
      <c r="AE66" s="22"/>
      <c r="AF66" s="22"/>
      <c r="AG66" s="22"/>
      <c r="AH66" s="442"/>
      <c r="AI66" s="442"/>
      <c r="AJ66" s="20"/>
      <c r="AK66" s="22"/>
      <c r="AL66" s="431"/>
      <c r="AM66" s="22"/>
      <c r="AN66" s="22"/>
      <c r="AO66" s="442"/>
      <c r="AP66" s="442"/>
      <c r="AQ66" s="20"/>
      <c r="AR66" s="22"/>
      <c r="AS66" s="431"/>
      <c r="AT66" s="22"/>
      <c r="AU66" s="22"/>
      <c r="AV66" s="442"/>
      <c r="AW66" s="442"/>
      <c r="AX66" s="20"/>
      <c r="AY66" s="22"/>
      <c r="AZ66" s="431"/>
      <c r="BA66" s="22"/>
      <c r="BB66" s="22"/>
      <c r="BC66" s="442"/>
      <c r="BD66" s="442"/>
      <c r="BE66" s="20"/>
      <c r="BF66" s="22"/>
      <c r="BG66" s="431"/>
      <c r="BH66" s="22"/>
      <c r="BI66" s="22"/>
      <c r="BJ66" s="442"/>
      <c r="BK66" s="442"/>
      <c r="BL66" s="20"/>
      <c r="BM66" s="22"/>
      <c r="BN66" s="431"/>
      <c r="BO66" s="22"/>
      <c r="BP66" s="22"/>
      <c r="BQ66" s="442"/>
      <c r="BR66" s="442"/>
      <c r="BS66" s="20"/>
      <c r="BT66" s="22"/>
      <c r="BU66" s="22"/>
      <c r="BV66" s="42"/>
    </row>
    <row r="67" spans="2:74" s="421" customFormat="1" ht="15" hidden="1" customHeight="1" x14ac:dyDescent="0.25">
      <c r="B67" s="504" t="s">
        <v>328</v>
      </c>
      <c r="C67" s="68" t="str">
        <f t="shared" si="146"/>
        <v/>
      </c>
      <c r="D67" s="423"/>
      <c r="E67" s="216"/>
      <c r="F67" s="216">
        <f t="shared" si="144"/>
        <v>0</v>
      </c>
      <c r="G67" s="216">
        <f t="shared" si="145"/>
        <v>0</v>
      </c>
      <c r="H67" s="20">
        <f t="shared" si="147"/>
        <v>0</v>
      </c>
      <c r="I67" s="27">
        <f t="shared" si="148"/>
        <v>0</v>
      </c>
      <c r="J67" s="22"/>
      <c r="K67" s="338"/>
      <c r="L67" s="20"/>
      <c r="M67" s="216">
        <f>_xlfn.IFNA(VLOOKUP($E30, $B$206:$D$211, 2, FALSE), 0)</f>
        <v>0</v>
      </c>
      <c r="N67" s="216">
        <f t="shared" si="149"/>
        <v>0</v>
      </c>
      <c r="O67" s="20">
        <f t="shared" si="150"/>
        <v>0</v>
      </c>
      <c r="P67" s="27">
        <f t="shared" si="151"/>
        <v>0</v>
      </c>
      <c r="Q67" s="22"/>
      <c r="R67" s="22"/>
      <c r="S67" s="22"/>
      <c r="T67" s="118">
        <f>_xlfn.IFNA(VLOOKUP($E30, $B$206:$D$211, 2, FALSE), 0)</f>
        <v>0</v>
      </c>
      <c r="U67" s="118">
        <f t="shared" si="152"/>
        <v>0</v>
      </c>
      <c r="V67" s="20">
        <f t="shared" si="153"/>
        <v>0</v>
      </c>
      <c r="W67" s="27">
        <f t="shared" si="154"/>
        <v>0</v>
      </c>
      <c r="X67" s="423"/>
      <c r="Y67" s="22"/>
      <c r="Z67" s="22"/>
      <c r="AA67" s="118">
        <f>_xlfn.IFNA(VLOOKUP($E30, $B$206:$D$211, 2, FALSE), 0)</f>
        <v>0</v>
      </c>
      <c r="AB67" s="118">
        <f t="shared" si="155"/>
        <v>0</v>
      </c>
      <c r="AC67" s="20">
        <f t="shared" si="156"/>
        <v>0</v>
      </c>
      <c r="AD67" s="27">
        <f t="shared" si="157"/>
        <v>0</v>
      </c>
      <c r="AE67" s="22"/>
      <c r="AF67" s="22"/>
      <c r="AG67" s="22"/>
      <c r="AH67" s="118">
        <f>_xlfn.IFNA(VLOOKUP($E30, $B$206:$D$211, 2, FALSE), 0)</f>
        <v>0</v>
      </c>
      <c r="AI67" s="118">
        <f t="shared" si="158"/>
        <v>0</v>
      </c>
      <c r="AJ67" s="20">
        <f t="shared" si="159"/>
        <v>0</v>
      </c>
      <c r="AK67" s="27">
        <f t="shared" si="160"/>
        <v>0</v>
      </c>
      <c r="AL67" s="460"/>
      <c r="AM67" s="22"/>
      <c r="AN67" s="22"/>
      <c r="AO67" s="118">
        <f>_xlfn.IFNA(VLOOKUP($E30, $B$206:$D$211, 2, FALSE), 0)</f>
        <v>0</v>
      </c>
      <c r="AP67" s="118">
        <f t="shared" ref="AP67:AP71" si="191">ROUND(AI67*(1+AM30), 0)</f>
        <v>0</v>
      </c>
      <c r="AQ67" s="20">
        <f t="shared" ref="AQ67:AQ71" si="192">AO67*AO30*AP30+AP67*AP30</f>
        <v>0</v>
      </c>
      <c r="AR67" s="27">
        <f t="shared" ref="AR67:AR71" si="193">ROUND(AQ67,0)</f>
        <v>0</v>
      </c>
      <c r="AS67" s="460"/>
      <c r="AT67" s="22"/>
      <c r="AU67" s="22"/>
      <c r="AV67" s="118">
        <f>_xlfn.IFNA(VLOOKUP($E30, $B$206:$D$211, 2, FALSE), 0)</f>
        <v>0</v>
      </c>
      <c r="AW67" s="118">
        <f t="shared" ref="AW67:AW71" si="194">ROUND(AP67*(1+AT30), 0)</f>
        <v>0</v>
      </c>
      <c r="AX67" s="20">
        <f t="shared" ref="AX67:AX71" si="195">AV67*AV30*AW30+AW67*AW30</f>
        <v>0</v>
      </c>
      <c r="AY67" s="27">
        <f t="shared" ref="AY67:AY71" si="196">ROUND(AX67,0)</f>
        <v>0</v>
      </c>
      <c r="AZ67" s="460"/>
      <c r="BA67" s="22"/>
      <c r="BB67" s="22"/>
      <c r="BC67" s="118">
        <f>_xlfn.IFNA(VLOOKUP($E30, $B$206:$D$211, 2, FALSE), 0)</f>
        <v>0</v>
      </c>
      <c r="BD67" s="118">
        <f t="shared" ref="BD67:BD71" si="197">ROUND(AW67*(1+BA30), 0)</f>
        <v>0</v>
      </c>
      <c r="BE67" s="20">
        <f t="shared" ref="BE67:BE71" si="198">BC67*BC30*BD30+BD67*BD30</f>
        <v>0</v>
      </c>
      <c r="BF67" s="27">
        <f t="shared" ref="BF67:BF71" si="199">ROUND(BE67,0)</f>
        <v>0</v>
      </c>
      <c r="BG67" s="460"/>
      <c r="BH67" s="22"/>
      <c r="BI67" s="22"/>
      <c r="BJ67" s="118">
        <f>_xlfn.IFNA(VLOOKUP($E30, $B$206:$D$211, 2, FALSE), 0)</f>
        <v>0</v>
      </c>
      <c r="BK67" s="118">
        <f t="shared" ref="BK67:BK71" si="200">ROUND(BD67*(1+BH30), 0)</f>
        <v>0</v>
      </c>
      <c r="BL67" s="20">
        <f t="shared" ref="BL67:BL71" si="201">BJ67*BJ30*BK30+BK67*BK30</f>
        <v>0</v>
      </c>
      <c r="BM67" s="27">
        <f t="shared" ref="BM67:BM71" si="202">ROUND(BL67,0)</f>
        <v>0</v>
      </c>
      <c r="BN67" s="460"/>
      <c r="BO67" s="22"/>
      <c r="BP67" s="22"/>
      <c r="BQ67" s="118">
        <f>_xlfn.IFNA(VLOOKUP($E30, $B$206:$D$211, 2, FALSE), 0)</f>
        <v>0</v>
      </c>
      <c r="BR67" s="118">
        <f t="shared" ref="BR67:BR71" si="203">ROUND(BK67*(1+BO30), 0)</f>
        <v>0</v>
      </c>
      <c r="BS67" s="20">
        <f t="shared" ref="BS67:BS71" si="204">BQ67*BQ30*BR30+BR67*BR30</f>
        <v>0</v>
      </c>
      <c r="BT67" s="27">
        <f t="shared" ref="BT67:BT71" si="205">ROUND(BS67,0)</f>
        <v>0</v>
      </c>
      <c r="BU67" s="22"/>
      <c r="BV67" s="70">
        <f>+I67+P67+W67+AD67+AK67+AR67+AY67+BF67+BM67+BT67</f>
        <v>0</v>
      </c>
    </row>
    <row r="68" spans="2:74" s="421" customFormat="1" ht="15" hidden="1" customHeight="1" x14ac:dyDescent="0.25">
      <c r="B68" s="500" t="s">
        <v>329</v>
      </c>
      <c r="C68" s="71" t="str">
        <f t="shared" si="146"/>
        <v/>
      </c>
      <c r="D68" s="423"/>
      <c r="E68" s="216"/>
      <c r="F68" s="216">
        <f t="shared" si="144"/>
        <v>0</v>
      </c>
      <c r="G68" s="216">
        <f t="shared" si="145"/>
        <v>0</v>
      </c>
      <c r="H68" s="20">
        <f t="shared" si="147"/>
        <v>0</v>
      </c>
      <c r="I68" s="21">
        <f t="shared" si="148"/>
        <v>0</v>
      </c>
      <c r="J68" s="22"/>
      <c r="K68" s="338"/>
      <c r="L68" s="20"/>
      <c r="M68" s="216">
        <f>_xlfn.IFNA(VLOOKUP($E31, $B$206:$D$211, 2, FALSE), 0)</f>
        <v>0</v>
      </c>
      <c r="N68" s="216">
        <f t="shared" si="149"/>
        <v>0</v>
      </c>
      <c r="O68" s="20">
        <f t="shared" si="150"/>
        <v>0</v>
      </c>
      <c r="P68" s="21">
        <f t="shared" si="151"/>
        <v>0</v>
      </c>
      <c r="Q68" s="22"/>
      <c r="R68" s="22"/>
      <c r="S68" s="22"/>
      <c r="T68" s="118">
        <f>_xlfn.IFNA(VLOOKUP($E31, $B$206:$D$211, 2, FALSE), 0)</f>
        <v>0</v>
      </c>
      <c r="U68" s="118">
        <f t="shared" si="152"/>
        <v>0</v>
      </c>
      <c r="V68" s="20">
        <f t="shared" si="153"/>
        <v>0</v>
      </c>
      <c r="W68" s="21">
        <f t="shared" si="154"/>
        <v>0</v>
      </c>
      <c r="X68" s="423"/>
      <c r="Y68" s="22"/>
      <c r="Z68" s="22"/>
      <c r="AA68" s="118">
        <f>_xlfn.IFNA(VLOOKUP($E31, $B$206:$D$211, 2, FALSE), 0)</f>
        <v>0</v>
      </c>
      <c r="AB68" s="118">
        <f t="shared" si="155"/>
        <v>0</v>
      </c>
      <c r="AC68" s="20">
        <f t="shared" si="156"/>
        <v>0</v>
      </c>
      <c r="AD68" s="21">
        <f t="shared" si="157"/>
        <v>0</v>
      </c>
      <c r="AE68" s="22"/>
      <c r="AF68" s="22"/>
      <c r="AG68" s="22"/>
      <c r="AH68" s="118">
        <f>_xlfn.IFNA(VLOOKUP($E31, $B$206:$D$211, 2, FALSE), 0)</f>
        <v>0</v>
      </c>
      <c r="AI68" s="118">
        <f t="shared" si="158"/>
        <v>0</v>
      </c>
      <c r="AJ68" s="20">
        <f t="shared" si="159"/>
        <v>0</v>
      </c>
      <c r="AK68" s="21">
        <f t="shared" si="160"/>
        <v>0</v>
      </c>
      <c r="AL68" s="460"/>
      <c r="AM68" s="22"/>
      <c r="AN68" s="22"/>
      <c r="AO68" s="118">
        <f>_xlfn.IFNA(VLOOKUP($E31, $B$206:$D$211, 2, FALSE), 0)</f>
        <v>0</v>
      </c>
      <c r="AP68" s="118">
        <f t="shared" si="191"/>
        <v>0</v>
      </c>
      <c r="AQ68" s="20">
        <f t="shared" si="192"/>
        <v>0</v>
      </c>
      <c r="AR68" s="21">
        <f t="shared" si="193"/>
        <v>0</v>
      </c>
      <c r="AS68" s="460"/>
      <c r="AT68" s="22"/>
      <c r="AU68" s="22"/>
      <c r="AV68" s="118">
        <f>_xlfn.IFNA(VLOOKUP($E31, $B$206:$D$211, 2, FALSE), 0)</f>
        <v>0</v>
      </c>
      <c r="AW68" s="118">
        <f t="shared" si="194"/>
        <v>0</v>
      </c>
      <c r="AX68" s="20">
        <f t="shared" si="195"/>
        <v>0</v>
      </c>
      <c r="AY68" s="21">
        <f t="shared" si="196"/>
        <v>0</v>
      </c>
      <c r="AZ68" s="460"/>
      <c r="BA68" s="22"/>
      <c r="BB68" s="22"/>
      <c r="BC68" s="118">
        <f>_xlfn.IFNA(VLOOKUP($E31, $B$206:$D$211, 2, FALSE), 0)</f>
        <v>0</v>
      </c>
      <c r="BD68" s="118">
        <f t="shared" si="197"/>
        <v>0</v>
      </c>
      <c r="BE68" s="20">
        <f t="shared" si="198"/>
        <v>0</v>
      </c>
      <c r="BF68" s="21">
        <f t="shared" si="199"/>
        <v>0</v>
      </c>
      <c r="BG68" s="460"/>
      <c r="BH68" s="22"/>
      <c r="BI68" s="22"/>
      <c r="BJ68" s="118">
        <f>_xlfn.IFNA(VLOOKUP($E31, $B$206:$D$211, 2, FALSE), 0)</f>
        <v>0</v>
      </c>
      <c r="BK68" s="118">
        <f t="shared" si="200"/>
        <v>0</v>
      </c>
      <c r="BL68" s="20">
        <f t="shared" si="201"/>
        <v>0</v>
      </c>
      <c r="BM68" s="21">
        <f t="shared" si="202"/>
        <v>0</v>
      </c>
      <c r="BN68" s="460"/>
      <c r="BO68" s="22"/>
      <c r="BP68" s="22"/>
      <c r="BQ68" s="118">
        <f>_xlfn.IFNA(VLOOKUP($E31, $B$206:$D$211, 2, FALSE), 0)</f>
        <v>0</v>
      </c>
      <c r="BR68" s="118">
        <f t="shared" si="203"/>
        <v>0</v>
      </c>
      <c r="BS68" s="20">
        <f t="shared" si="204"/>
        <v>0</v>
      </c>
      <c r="BT68" s="21">
        <f t="shared" si="205"/>
        <v>0</v>
      </c>
      <c r="BU68" s="22"/>
      <c r="BV68" s="28">
        <f>+I68+P68+W68+AD68+AK68+AR68+AY68+BF68+BM68+BT68</f>
        <v>0</v>
      </c>
    </row>
    <row r="69" spans="2:74" s="421" customFormat="1" ht="15" hidden="1" customHeight="1" x14ac:dyDescent="0.25">
      <c r="B69" s="500" t="s">
        <v>330</v>
      </c>
      <c r="C69" s="71" t="str">
        <f t="shared" si="146"/>
        <v/>
      </c>
      <c r="D69" s="423"/>
      <c r="E69" s="216"/>
      <c r="F69" s="216">
        <f t="shared" si="144"/>
        <v>0</v>
      </c>
      <c r="G69" s="216">
        <f t="shared" si="145"/>
        <v>0</v>
      </c>
      <c r="H69" s="20">
        <f t="shared" si="147"/>
        <v>0</v>
      </c>
      <c r="I69" s="21">
        <f t="shared" si="148"/>
        <v>0</v>
      </c>
      <c r="J69" s="22"/>
      <c r="K69" s="338"/>
      <c r="L69" s="20"/>
      <c r="M69" s="216">
        <f>_xlfn.IFNA(VLOOKUP($E32, $B$206:$D$211, 2, FALSE), 0)</f>
        <v>0</v>
      </c>
      <c r="N69" s="216">
        <f t="shared" si="149"/>
        <v>0</v>
      </c>
      <c r="O69" s="20">
        <f t="shared" si="150"/>
        <v>0</v>
      </c>
      <c r="P69" s="21">
        <f t="shared" si="151"/>
        <v>0</v>
      </c>
      <c r="Q69" s="22"/>
      <c r="R69" s="22"/>
      <c r="S69" s="22"/>
      <c r="T69" s="118">
        <f>_xlfn.IFNA(VLOOKUP($E32, $B$206:$D$211, 2, FALSE), 0)</f>
        <v>0</v>
      </c>
      <c r="U69" s="118">
        <f t="shared" si="152"/>
        <v>0</v>
      </c>
      <c r="V69" s="20">
        <f t="shared" si="153"/>
        <v>0</v>
      </c>
      <c r="W69" s="21">
        <f t="shared" si="154"/>
        <v>0</v>
      </c>
      <c r="X69" s="423"/>
      <c r="Y69" s="22"/>
      <c r="Z69" s="22"/>
      <c r="AA69" s="118">
        <f>_xlfn.IFNA(VLOOKUP($E32, $B$206:$D$211, 2, FALSE), 0)</f>
        <v>0</v>
      </c>
      <c r="AB69" s="118">
        <f t="shared" si="155"/>
        <v>0</v>
      </c>
      <c r="AC69" s="20">
        <f t="shared" si="156"/>
        <v>0</v>
      </c>
      <c r="AD69" s="21">
        <f t="shared" si="157"/>
        <v>0</v>
      </c>
      <c r="AE69" s="22"/>
      <c r="AF69" s="22"/>
      <c r="AG69" s="22"/>
      <c r="AH69" s="118">
        <f>_xlfn.IFNA(VLOOKUP($E32, $B$206:$D$211, 2, FALSE), 0)</f>
        <v>0</v>
      </c>
      <c r="AI69" s="118">
        <f t="shared" si="158"/>
        <v>0</v>
      </c>
      <c r="AJ69" s="20">
        <f t="shared" si="159"/>
        <v>0</v>
      </c>
      <c r="AK69" s="21">
        <f t="shared" si="160"/>
        <v>0</v>
      </c>
      <c r="AL69" s="460"/>
      <c r="AM69" s="22"/>
      <c r="AN69" s="22"/>
      <c r="AO69" s="118">
        <f>_xlfn.IFNA(VLOOKUP($E32, $B$206:$D$211, 2, FALSE), 0)</f>
        <v>0</v>
      </c>
      <c r="AP69" s="118">
        <f t="shared" si="191"/>
        <v>0</v>
      </c>
      <c r="AQ69" s="20">
        <f t="shared" si="192"/>
        <v>0</v>
      </c>
      <c r="AR69" s="21">
        <f t="shared" si="193"/>
        <v>0</v>
      </c>
      <c r="AS69" s="460"/>
      <c r="AT69" s="22"/>
      <c r="AU69" s="22"/>
      <c r="AV69" s="118">
        <f>_xlfn.IFNA(VLOOKUP($E32, $B$206:$D$211, 2, FALSE), 0)</f>
        <v>0</v>
      </c>
      <c r="AW69" s="118">
        <f t="shared" si="194"/>
        <v>0</v>
      </c>
      <c r="AX69" s="20">
        <f t="shared" si="195"/>
        <v>0</v>
      </c>
      <c r="AY69" s="21">
        <f t="shared" si="196"/>
        <v>0</v>
      </c>
      <c r="AZ69" s="460"/>
      <c r="BA69" s="22"/>
      <c r="BB69" s="22"/>
      <c r="BC69" s="118">
        <f>_xlfn.IFNA(VLOOKUP($E32, $B$206:$D$211, 2, FALSE), 0)</f>
        <v>0</v>
      </c>
      <c r="BD69" s="118">
        <f t="shared" si="197"/>
        <v>0</v>
      </c>
      <c r="BE69" s="20">
        <f t="shared" si="198"/>
        <v>0</v>
      </c>
      <c r="BF69" s="21">
        <f t="shared" si="199"/>
        <v>0</v>
      </c>
      <c r="BG69" s="460"/>
      <c r="BH69" s="22"/>
      <c r="BI69" s="22"/>
      <c r="BJ69" s="118">
        <f>_xlfn.IFNA(VLOOKUP($E32, $B$206:$D$211, 2, FALSE), 0)</f>
        <v>0</v>
      </c>
      <c r="BK69" s="118">
        <f t="shared" si="200"/>
        <v>0</v>
      </c>
      <c r="BL69" s="20">
        <f t="shared" si="201"/>
        <v>0</v>
      </c>
      <c r="BM69" s="21">
        <f t="shared" si="202"/>
        <v>0</v>
      </c>
      <c r="BN69" s="460"/>
      <c r="BO69" s="22"/>
      <c r="BP69" s="22"/>
      <c r="BQ69" s="118">
        <f>_xlfn.IFNA(VLOOKUP($E32, $B$206:$D$211, 2, FALSE), 0)</f>
        <v>0</v>
      </c>
      <c r="BR69" s="118">
        <f t="shared" si="203"/>
        <v>0</v>
      </c>
      <c r="BS69" s="20">
        <f t="shared" si="204"/>
        <v>0</v>
      </c>
      <c r="BT69" s="21">
        <f t="shared" si="205"/>
        <v>0</v>
      </c>
      <c r="BU69" s="22"/>
      <c r="BV69" s="28">
        <f>+I69+P69+W69+AD69+AK69+AR69+AY69+BF69+BM69+BT69</f>
        <v>0</v>
      </c>
    </row>
    <row r="70" spans="2:74" s="421" customFormat="1" ht="15" hidden="1" customHeight="1" x14ac:dyDescent="0.25">
      <c r="B70" s="500" t="s">
        <v>331</v>
      </c>
      <c r="C70" s="71" t="str">
        <f t="shared" si="146"/>
        <v/>
      </c>
      <c r="D70" s="423"/>
      <c r="E70" s="216"/>
      <c r="F70" s="216">
        <f t="shared" si="144"/>
        <v>0</v>
      </c>
      <c r="G70" s="216">
        <f t="shared" si="145"/>
        <v>0</v>
      </c>
      <c r="H70" s="20">
        <f t="shared" si="147"/>
        <v>0</v>
      </c>
      <c r="I70" s="21">
        <f t="shared" si="148"/>
        <v>0</v>
      </c>
      <c r="J70" s="22"/>
      <c r="K70" s="338"/>
      <c r="L70" s="20"/>
      <c r="M70" s="216">
        <f>_xlfn.IFNA(VLOOKUP($E33, $B$206:$D$211, 2, FALSE), 0)</f>
        <v>0</v>
      </c>
      <c r="N70" s="216">
        <f t="shared" si="149"/>
        <v>0</v>
      </c>
      <c r="O70" s="20">
        <f t="shared" si="150"/>
        <v>0</v>
      </c>
      <c r="P70" s="21">
        <f t="shared" si="151"/>
        <v>0</v>
      </c>
      <c r="Q70" s="22"/>
      <c r="R70" s="22"/>
      <c r="S70" s="22"/>
      <c r="T70" s="118">
        <f>_xlfn.IFNA(VLOOKUP($E33, $B$206:$D$211, 2, FALSE), 0)</f>
        <v>0</v>
      </c>
      <c r="U70" s="118">
        <f t="shared" si="152"/>
        <v>0</v>
      </c>
      <c r="V70" s="20">
        <f t="shared" si="153"/>
        <v>0</v>
      </c>
      <c r="W70" s="21">
        <f t="shared" si="154"/>
        <v>0</v>
      </c>
      <c r="X70" s="423"/>
      <c r="Y70" s="22"/>
      <c r="Z70" s="22"/>
      <c r="AA70" s="118">
        <f>_xlfn.IFNA(VLOOKUP($E33, $B$206:$D$211, 2, FALSE), 0)</f>
        <v>0</v>
      </c>
      <c r="AB70" s="118">
        <f t="shared" si="155"/>
        <v>0</v>
      </c>
      <c r="AC70" s="20">
        <f t="shared" si="156"/>
        <v>0</v>
      </c>
      <c r="AD70" s="21">
        <f t="shared" si="157"/>
        <v>0</v>
      </c>
      <c r="AE70" s="22"/>
      <c r="AF70" s="22"/>
      <c r="AG70" s="22"/>
      <c r="AH70" s="118">
        <f>_xlfn.IFNA(VLOOKUP($E33, $B$206:$D$211, 2, FALSE), 0)</f>
        <v>0</v>
      </c>
      <c r="AI70" s="118">
        <f t="shared" si="158"/>
        <v>0</v>
      </c>
      <c r="AJ70" s="20">
        <f t="shared" si="159"/>
        <v>0</v>
      </c>
      <c r="AK70" s="21">
        <f t="shared" si="160"/>
        <v>0</v>
      </c>
      <c r="AL70" s="460"/>
      <c r="AM70" s="22"/>
      <c r="AN70" s="22"/>
      <c r="AO70" s="118">
        <f>_xlfn.IFNA(VLOOKUP($E33, $B$206:$D$211, 2, FALSE), 0)</f>
        <v>0</v>
      </c>
      <c r="AP70" s="118">
        <f t="shared" si="191"/>
        <v>0</v>
      </c>
      <c r="AQ70" s="20">
        <f t="shared" si="192"/>
        <v>0</v>
      </c>
      <c r="AR70" s="21">
        <f t="shared" si="193"/>
        <v>0</v>
      </c>
      <c r="AS70" s="460"/>
      <c r="AT70" s="22"/>
      <c r="AU70" s="22"/>
      <c r="AV70" s="118">
        <f>_xlfn.IFNA(VLOOKUP($E33, $B$206:$D$211, 2, FALSE), 0)</f>
        <v>0</v>
      </c>
      <c r="AW70" s="118">
        <f t="shared" si="194"/>
        <v>0</v>
      </c>
      <c r="AX70" s="20">
        <f t="shared" si="195"/>
        <v>0</v>
      </c>
      <c r="AY70" s="21">
        <f t="shared" si="196"/>
        <v>0</v>
      </c>
      <c r="AZ70" s="460"/>
      <c r="BA70" s="22"/>
      <c r="BB70" s="22"/>
      <c r="BC70" s="118">
        <f>_xlfn.IFNA(VLOOKUP($E33, $B$206:$D$211, 2, FALSE), 0)</f>
        <v>0</v>
      </c>
      <c r="BD70" s="118">
        <f t="shared" si="197"/>
        <v>0</v>
      </c>
      <c r="BE70" s="20">
        <f t="shared" si="198"/>
        <v>0</v>
      </c>
      <c r="BF70" s="21">
        <f t="shared" si="199"/>
        <v>0</v>
      </c>
      <c r="BG70" s="460"/>
      <c r="BH70" s="22"/>
      <c r="BI70" s="22"/>
      <c r="BJ70" s="118">
        <f>_xlfn.IFNA(VLOOKUP($E33, $B$206:$D$211, 2, FALSE), 0)</f>
        <v>0</v>
      </c>
      <c r="BK70" s="118">
        <f t="shared" si="200"/>
        <v>0</v>
      </c>
      <c r="BL70" s="20">
        <f t="shared" si="201"/>
        <v>0</v>
      </c>
      <c r="BM70" s="21">
        <f t="shared" si="202"/>
        <v>0</v>
      </c>
      <c r="BN70" s="460"/>
      <c r="BO70" s="22"/>
      <c r="BP70" s="22"/>
      <c r="BQ70" s="118">
        <f>_xlfn.IFNA(VLOOKUP($E33, $B$206:$D$211, 2, FALSE), 0)</f>
        <v>0</v>
      </c>
      <c r="BR70" s="118">
        <f t="shared" si="203"/>
        <v>0</v>
      </c>
      <c r="BS70" s="20">
        <f t="shared" si="204"/>
        <v>0</v>
      </c>
      <c r="BT70" s="21">
        <f t="shared" si="205"/>
        <v>0</v>
      </c>
      <c r="BU70" s="22"/>
      <c r="BV70" s="28">
        <f>+I70+P70+W70+AD70+AK70+AR70+AY70+BF70+BM70+BT70</f>
        <v>0</v>
      </c>
    </row>
    <row r="71" spans="2:74" s="421" customFormat="1" ht="15" hidden="1" customHeight="1" x14ac:dyDescent="0.25">
      <c r="B71" s="505" t="s">
        <v>332</v>
      </c>
      <c r="C71" s="72" t="str">
        <f t="shared" si="146"/>
        <v/>
      </c>
      <c r="D71" s="423"/>
      <c r="E71" s="216"/>
      <c r="F71" s="216">
        <f t="shared" si="144"/>
        <v>0</v>
      </c>
      <c r="G71" s="216">
        <f t="shared" si="145"/>
        <v>0</v>
      </c>
      <c r="H71" s="20">
        <f t="shared" si="147"/>
        <v>0</v>
      </c>
      <c r="I71" s="51">
        <f t="shared" si="148"/>
        <v>0</v>
      </c>
      <c r="J71" s="22"/>
      <c r="K71" s="338"/>
      <c r="L71" s="20"/>
      <c r="M71" s="216">
        <f>_xlfn.IFNA(VLOOKUP($E34, $B$206:$D$211, 2, FALSE), 0)</f>
        <v>0</v>
      </c>
      <c r="N71" s="216">
        <f t="shared" si="149"/>
        <v>0</v>
      </c>
      <c r="O71" s="20">
        <f t="shared" si="150"/>
        <v>0</v>
      </c>
      <c r="P71" s="51">
        <f t="shared" si="151"/>
        <v>0</v>
      </c>
      <c r="Q71" s="22"/>
      <c r="R71" s="22"/>
      <c r="S71" s="22"/>
      <c r="T71" s="118">
        <f>_xlfn.IFNA(VLOOKUP($E34, $B$206:$D$211, 2, FALSE), 0)</f>
        <v>0</v>
      </c>
      <c r="U71" s="118">
        <f t="shared" si="152"/>
        <v>0</v>
      </c>
      <c r="V71" s="20">
        <f t="shared" si="153"/>
        <v>0</v>
      </c>
      <c r="W71" s="51">
        <f t="shared" si="154"/>
        <v>0</v>
      </c>
      <c r="X71" s="423"/>
      <c r="Y71" s="22"/>
      <c r="Z71" s="22"/>
      <c r="AA71" s="118">
        <f>_xlfn.IFNA(VLOOKUP($E34, $B$206:$D$211, 2, FALSE), 0)</f>
        <v>0</v>
      </c>
      <c r="AB71" s="118">
        <f t="shared" si="155"/>
        <v>0</v>
      </c>
      <c r="AC71" s="20">
        <f t="shared" si="156"/>
        <v>0</v>
      </c>
      <c r="AD71" s="51">
        <f t="shared" si="157"/>
        <v>0</v>
      </c>
      <c r="AE71" s="22"/>
      <c r="AF71" s="22"/>
      <c r="AG71" s="22"/>
      <c r="AH71" s="118">
        <f>_xlfn.IFNA(VLOOKUP($E34, $B$206:$D$211, 2, FALSE), 0)</f>
        <v>0</v>
      </c>
      <c r="AI71" s="118">
        <f t="shared" si="158"/>
        <v>0</v>
      </c>
      <c r="AJ71" s="20">
        <f t="shared" si="159"/>
        <v>0</v>
      </c>
      <c r="AK71" s="51">
        <f t="shared" si="160"/>
        <v>0</v>
      </c>
      <c r="AL71" s="460"/>
      <c r="AM71" s="22"/>
      <c r="AN71" s="22"/>
      <c r="AO71" s="118">
        <f>_xlfn.IFNA(VLOOKUP($E34, $B$206:$D$211, 2, FALSE), 0)</f>
        <v>0</v>
      </c>
      <c r="AP71" s="118">
        <f t="shared" si="191"/>
        <v>0</v>
      </c>
      <c r="AQ71" s="20">
        <f t="shared" si="192"/>
        <v>0</v>
      </c>
      <c r="AR71" s="51">
        <f t="shared" si="193"/>
        <v>0</v>
      </c>
      <c r="AS71" s="460"/>
      <c r="AT71" s="22"/>
      <c r="AU71" s="22"/>
      <c r="AV71" s="118">
        <f>_xlfn.IFNA(VLOOKUP($E34, $B$206:$D$211, 2, FALSE), 0)</f>
        <v>0</v>
      </c>
      <c r="AW71" s="118">
        <f t="shared" si="194"/>
        <v>0</v>
      </c>
      <c r="AX71" s="20">
        <f t="shared" si="195"/>
        <v>0</v>
      </c>
      <c r="AY71" s="51">
        <f t="shared" si="196"/>
        <v>0</v>
      </c>
      <c r="AZ71" s="460"/>
      <c r="BA71" s="22"/>
      <c r="BB71" s="22"/>
      <c r="BC71" s="118">
        <f>_xlfn.IFNA(VLOOKUP($E34, $B$206:$D$211, 2, FALSE), 0)</f>
        <v>0</v>
      </c>
      <c r="BD71" s="118">
        <f t="shared" si="197"/>
        <v>0</v>
      </c>
      <c r="BE71" s="20">
        <f t="shared" si="198"/>
        <v>0</v>
      </c>
      <c r="BF71" s="51">
        <f t="shared" si="199"/>
        <v>0</v>
      </c>
      <c r="BG71" s="460"/>
      <c r="BH71" s="22"/>
      <c r="BI71" s="22"/>
      <c r="BJ71" s="118">
        <f>_xlfn.IFNA(VLOOKUP($E34, $B$206:$D$211, 2, FALSE), 0)</f>
        <v>0</v>
      </c>
      <c r="BK71" s="118">
        <f t="shared" si="200"/>
        <v>0</v>
      </c>
      <c r="BL71" s="20">
        <f t="shared" si="201"/>
        <v>0</v>
      </c>
      <c r="BM71" s="51">
        <f t="shared" si="202"/>
        <v>0</v>
      </c>
      <c r="BN71" s="460"/>
      <c r="BO71" s="22"/>
      <c r="BP71" s="22"/>
      <c r="BQ71" s="118">
        <f>_xlfn.IFNA(VLOOKUP($E34, $B$206:$D$211, 2, FALSE), 0)</f>
        <v>0</v>
      </c>
      <c r="BR71" s="118">
        <f t="shared" si="203"/>
        <v>0</v>
      </c>
      <c r="BS71" s="20">
        <f t="shared" si="204"/>
        <v>0</v>
      </c>
      <c r="BT71" s="51">
        <f t="shared" si="205"/>
        <v>0</v>
      </c>
      <c r="BU71" s="22"/>
      <c r="BV71" s="439">
        <f>+I71+P71+W71+AD71+AK71+AR71+AY71+BF71+BM71+BT71</f>
        <v>0</v>
      </c>
    </row>
    <row r="72" spans="2:74" s="421" customFormat="1" ht="15" hidden="1" customHeight="1" x14ac:dyDescent="0.25">
      <c r="B72" s="395"/>
      <c r="C72" s="440" t="str">
        <f t="shared" si="146"/>
        <v/>
      </c>
      <c r="D72" s="423"/>
      <c r="E72" s="216"/>
      <c r="F72" s="216">
        <f t="shared" si="144"/>
        <v>0</v>
      </c>
      <c r="G72" s="216">
        <f t="shared" si="145"/>
        <v>0</v>
      </c>
      <c r="H72" s="20">
        <f t="shared" si="147"/>
        <v>0</v>
      </c>
      <c r="I72" s="22"/>
      <c r="J72" s="22"/>
      <c r="K72" s="338"/>
      <c r="L72" s="20"/>
      <c r="M72" s="441"/>
      <c r="N72" s="441"/>
      <c r="O72" s="20"/>
      <c r="P72" s="22"/>
      <c r="Q72" s="22"/>
      <c r="R72" s="22"/>
      <c r="S72" s="22"/>
      <c r="T72" s="442"/>
      <c r="U72" s="442"/>
      <c r="V72" s="20"/>
      <c r="W72" s="22"/>
      <c r="X72" s="431"/>
      <c r="Y72" s="22"/>
      <c r="Z72" s="22"/>
      <c r="AA72" s="442"/>
      <c r="AB72" s="442"/>
      <c r="AC72" s="20"/>
      <c r="AD72" s="22"/>
      <c r="AE72" s="22"/>
      <c r="AF72" s="22"/>
      <c r="AG72" s="22"/>
      <c r="AH72" s="442"/>
      <c r="AI72" s="442"/>
      <c r="AJ72" s="20"/>
      <c r="AK72" s="22"/>
      <c r="AL72" s="431"/>
      <c r="AM72" s="22"/>
      <c r="AN72" s="22"/>
      <c r="AO72" s="442"/>
      <c r="AP72" s="442"/>
      <c r="AQ72" s="20"/>
      <c r="AR72" s="22"/>
      <c r="AS72" s="431"/>
      <c r="AT72" s="22"/>
      <c r="AU72" s="22"/>
      <c r="AV72" s="442"/>
      <c r="AW72" s="442"/>
      <c r="AX72" s="20"/>
      <c r="AY72" s="22"/>
      <c r="AZ72" s="431"/>
      <c r="BA72" s="22"/>
      <c r="BB72" s="22"/>
      <c r="BC72" s="442"/>
      <c r="BD72" s="442"/>
      <c r="BE72" s="20"/>
      <c r="BF72" s="22"/>
      <c r="BG72" s="431"/>
      <c r="BH72" s="22"/>
      <c r="BI72" s="22"/>
      <c r="BJ72" s="442"/>
      <c r="BK72" s="442"/>
      <c r="BL72" s="20"/>
      <c r="BM72" s="22"/>
      <c r="BN72" s="431"/>
      <c r="BO72" s="22"/>
      <c r="BP72" s="22"/>
      <c r="BQ72" s="442"/>
      <c r="BR72" s="442"/>
      <c r="BS72" s="20"/>
      <c r="BT72" s="22"/>
      <c r="BU72" s="22"/>
      <c r="BV72" s="42"/>
    </row>
    <row r="73" spans="2:74" s="421" customFormat="1" ht="15" hidden="1" customHeight="1" x14ac:dyDescent="0.25">
      <c r="B73" s="504" t="s">
        <v>333</v>
      </c>
      <c r="C73" s="68" t="str">
        <f t="shared" si="146"/>
        <v/>
      </c>
      <c r="D73" s="423"/>
      <c r="E73" s="216"/>
      <c r="F73" s="216">
        <f t="shared" si="144"/>
        <v>0</v>
      </c>
      <c r="G73" s="216">
        <f t="shared" si="145"/>
        <v>0</v>
      </c>
      <c r="H73" s="20">
        <f t="shared" si="147"/>
        <v>0</v>
      </c>
      <c r="I73" s="27">
        <f t="shared" si="148"/>
        <v>0</v>
      </c>
      <c r="J73" s="22"/>
      <c r="K73" s="338"/>
      <c r="L73" s="20"/>
      <c r="M73" s="216">
        <f>_xlfn.IFNA(VLOOKUP($E36, $B$206:$D$211, 2, FALSE), 0)</f>
        <v>0</v>
      </c>
      <c r="N73" s="216">
        <f t="shared" si="149"/>
        <v>0</v>
      </c>
      <c r="O73" s="20">
        <f t="shared" si="150"/>
        <v>0</v>
      </c>
      <c r="P73" s="27">
        <f t="shared" si="151"/>
        <v>0</v>
      </c>
      <c r="Q73" s="22"/>
      <c r="R73" s="22"/>
      <c r="S73" s="22"/>
      <c r="T73" s="118">
        <f>_xlfn.IFNA(VLOOKUP($E36, $B$206:$D$211, 2, FALSE), 0)</f>
        <v>0</v>
      </c>
      <c r="U73" s="118">
        <f t="shared" si="152"/>
        <v>0</v>
      </c>
      <c r="V73" s="20">
        <f t="shared" si="153"/>
        <v>0</v>
      </c>
      <c r="W73" s="27">
        <f t="shared" si="154"/>
        <v>0</v>
      </c>
      <c r="X73" s="423"/>
      <c r="Y73" s="22"/>
      <c r="Z73" s="22"/>
      <c r="AA73" s="118">
        <f>_xlfn.IFNA(VLOOKUP($E36, $B$206:$D$211, 2, FALSE), 0)</f>
        <v>0</v>
      </c>
      <c r="AB73" s="118">
        <f t="shared" si="155"/>
        <v>0</v>
      </c>
      <c r="AC73" s="20">
        <f t="shared" si="156"/>
        <v>0</v>
      </c>
      <c r="AD73" s="27">
        <f t="shared" si="157"/>
        <v>0</v>
      </c>
      <c r="AE73" s="22"/>
      <c r="AF73" s="22"/>
      <c r="AG73" s="22"/>
      <c r="AH73" s="118">
        <f>_xlfn.IFNA(VLOOKUP($E36, $B$206:$D$211, 2, FALSE), 0)</f>
        <v>0</v>
      </c>
      <c r="AI73" s="118">
        <f t="shared" si="158"/>
        <v>0</v>
      </c>
      <c r="AJ73" s="20">
        <f t="shared" si="159"/>
        <v>0</v>
      </c>
      <c r="AK73" s="27">
        <f t="shared" si="160"/>
        <v>0</v>
      </c>
      <c r="AL73" s="460"/>
      <c r="AM73" s="22"/>
      <c r="AN73" s="22"/>
      <c r="AO73" s="118">
        <f>_xlfn.IFNA(VLOOKUP($E36, $B$206:$D$211, 2, FALSE), 0)</f>
        <v>0</v>
      </c>
      <c r="AP73" s="118">
        <f t="shared" ref="AP73:AP77" si="206">ROUND(AI73*(1+AM36), 0)</f>
        <v>0</v>
      </c>
      <c r="AQ73" s="20">
        <f t="shared" ref="AQ73:AQ77" si="207">AO73*AO36*AP36+AP73*AP36</f>
        <v>0</v>
      </c>
      <c r="AR73" s="27">
        <f t="shared" ref="AR73:AR77" si="208">ROUND(AQ73,0)</f>
        <v>0</v>
      </c>
      <c r="AS73" s="460"/>
      <c r="AT73" s="22"/>
      <c r="AU73" s="22"/>
      <c r="AV73" s="118">
        <f>_xlfn.IFNA(VLOOKUP($E36, $B$206:$D$211, 2, FALSE), 0)</f>
        <v>0</v>
      </c>
      <c r="AW73" s="118">
        <f t="shared" ref="AW73:AW77" si="209">ROUND(AP73*(1+AT36), 0)</f>
        <v>0</v>
      </c>
      <c r="AX73" s="20">
        <f t="shared" ref="AX73:AX77" si="210">AV73*AV36*AW36+AW73*AW36</f>
        <v>0</v>
      </c>
      <c r="AY73" s="27">
        <f t="shared" ref="AY73:AY77" si="211">ROUND(AX73,0)</f>
        <v>0</v>
      </c>
      <c r="AZ73" s="460"/>
      <c r="BA73" s="22"/>
      <c r="BB73" s="22"/>
      <c r="BC73" s="118">
        <f>_xlfn.IFNA(VLOOKUP($E36, $B$206:$D$211, 2, FALSE), 0)</f>
        <v>0</v>
      </c>
      <c r="BD73" s="118">
        <f t="shared" ref="BD73:BD77" si="212">ROUND(AW73*(1+BA36), 0)</f>
        <v>0</v>
      </c>
      <c r="BE73" s="20">
        <f t="shared" ref="BE73:BE77" si="213">BC73*BC36*BD36+BD73*BD36</f>
        <v>0</v>
      </c>
      <c r="BF73" s="27">
        <f t="shared" ref="BF73:BF77" si="214">ROUND(BE73,0)</f>
        <v>0</v>
      </c>
      <c r="BG73" s="460"/>
      <c r="BH73" s="22"/>
      <c r="BI73" s="22"/>
      <c r="BJ73" s="118">
        <f>_xlfn.IFNA(VLOOKUP($E36, $B$206:$D$211, 2, FALSE), 0)</f>
        <v>0</v>
      </c>
      <c r="BK73" s="118">
        <f t="shared" ref="BK73:BK77" si="215">ROUND(BD73*(1+BH36), 0)</f>
        <v>0</v>
      </c>
      <c r="BL73" s="20">
        <f t="shared" ref="BL73:BL77" si="216">BJ73*BJ36*BK36+BK73*BK36</f>
        <v>0</v>
      </c>
      <c r="BM73" s="27">
        <f t="shared" ref="BM73:BM77" si="217">ROUND(BL73,0)</f>
        <v>0</v>
      </c>
      <c r="BN73" s="460"/>
      <c r="BO73" s="22"/>
      <c r="BP73" s="22"/>
      <c r="BQ73" s="118">
        <f>_xlfn.IFNA(VLOOKUP($E36, $B$206:$D$211, 2, FALSE), 0)</f>
        <v>0</v>
      </c>
      <c r="BR73" s="118">
        <f t="shared" ref="BR73:BR77" si="218">ROUND(BK73*(1+BO36), 0)</f>
        <v>0</v>
      </c>
      <c r="BS73" s="20">
        <f t="shared" ref="BS73:BS77" si="219">BQ73*BQ36*BR36+BR73*BR36</f>
        <v>0</v>
      </c>
      <c r="BT73" s="27">
        <f t="shared" ref="BT73:BT77" si="220">ROUND(BS73,0)</f>
        <v>0</v>
      </c>
      <c r="BU73" s="22"/>
      <c r="BV73" s="70">
        <f>+I73+P73+W73+AD73+AK73+AR73+AY73+BF73+BM73+BT73</f>
        <v>0</v>
      </c>
    </row>
    <row r="74" spans="2:74" s="421" customFormat="1" ht="15" hidden="1" customHeight="1" x14ac:dyDescent="0.25">
      <c r="B74" s="500" t="s">
        <v>334</v>
      </c>
      <c r="C74" s="71" t="str">
        <f t="shared" si="146"/>
        <v/>
      </c>
      <c r="D74" s="423"/>
      <c r="E74" s="216"/>
      <c r="F74" s="216">
        <f t="shared" si="144"/>
        <v>0</v>
      </c>
      <c r="G74" s="216">
        <f t="shared" si="145"/>
        <v>0</v>
      </c>
      <c r="H74" s="20">
        <f t="shared" si="147"/>
        <v>0</v>
      </c>
      <c r="I74" s="21">
        <f t="shared" si="148"/>
        <v>0</v>
      </c>
      <c r="J74" s="22"/>
      <c r="K74" s="338"/>
      <c r="L74" s="20"/>
      <c r="M74" s="216">
        <f>_xlfn.IFNA(VLOOKUP($E37, $B$206:$D$211, 2, FALSE), 0)</f>
        <v>0</v>
      </c>
      <c r="N74" s="216">
        <f t="shared" si="149"/>
        <v>0</v>
      </c>
      <c r="O74" s="20">
        <f t="shared" si="150"/>
        <v>0</v>
      </c>
      <c r="P74" s="21">
        <f t="shared" si="151"/>
        <v>0</v>
      </c>
      <c r="Q74" s="22"/>
      <c r="R74" s="22"/>
      <c r="S74" s="22"/>
      <c r="T74" s="118">
        <f>_xlfn.IFNA(VLOOKUP($E37, $B$206:$D$211, 2, FALSE), 0)</f>
        <v>0</v>
      </c>
      <c r="U74" s="118">
        <f t="shared" si="152"/>
        <v>0</v>
      </c>
      <c r="V74" s="20">
        <f t="shared" si="153"/>
        <v>0</v>
      </c>
      <c r="W74" s="21">
        <f t="shared" si="154"/>
        <v>0</v>
      </c>
      <c r="X74" s="423"/>
      <c r="Y74" s="22"/>
      <c r="Z74" s="22"/>
      <c r="AA74" s="118">
        <f>_xlfn.IFNA(VLOOKUP($E37, $B$206:$D$211, 2, FALSE), 0)</f>
        <v>0</v>
      </c>
      <c r="AB74" s="118">
        <f t="shared" si="155"/>
        <v>0</v>
      </c>
      <c r="AC74" s="20">
        <f t="shared" si="156"/>
        <v>0</v>
      </c>
      <c r="AD74" s="21">
        <f t="shared" si="157"/>
        <v>0</v>
      </c>
      <c r="AE74" s="22"/>
      <c r="AF74" s="22"/>
      <c r="AG74" s="22"/>
      <c r="AH74" s="118">
        <f>_xlfn.IFNA(VLOOKUP($E37, $B$206:$D$211, 2, FALSE), 0)</f>
        <v>0</v>
      </c>
      <c r="AI74" s="118">
        <f t="shared" si="158"/>
        <v>0</v>
      </c>
      <c r="AJ74" s="20">
        <f t="shared" si="159"/>
        <v>0</v>
      </c>
      <c r="AK74" s="21">
        <f t="shared" si="160"/>
        <v>0</v>
      </c>
      <c r="AL74" s="460"/>
      <c r="AM74" s="22"/>
      <c r="AN74" s="22"/>
      <c r="AO74" s="118">
        <f>_xlfn.IFNA(VLOOKUP($E37, $B$206:$D$211, 2, FALSE), 0)</f>
        <v>0</v>
      </c>
      <c r="AP74" s="118">
        <f t="shared" si="206"/>
        <v>0</v>
      </c>
      <c r="AQ74" s="20">
        <f t="shared" si="207"/>
        <v>0</v>
      </c>
      <c r="AR74" s="21">
        <f t="shared" si="208"/>
        <v>0</v>
      </c>
      <c r="AS74" s="460"/>
      <c r="AT74" s="22"/>
      <c r="AU74" s="22"/>
      <c r="AV74" s="118">
        <f>_xlfn.IFNA(VLOOKUP($E37, $B$206:$D$211, 2, FALSE), 0)</f>
        <v>0</v>
      </c>
      <c r="AW74" s="118">
        <f t="shared" si="209"/>
        <v>0</v>
      </c>
      <c r="AX74" s="20">
        <f t="shared" si="210"/>
        <v>0</v>
      </c>
      <c r="AY74" s="21">
        <f t="shared" si="211"/>
        <v>0</v>
      </c>
      <c r="AZ74" s="460"/>
      <c r="BA74" s="22"/>
      <c r="BB74" s="22"/>
      <c r="BC74" s="118">
        <f>_xlfn.IFNA(VLOOKUP($E37, $B$206:$D$211, 2, FALSE), 0)</f>
        <v>0</v>
      </c>
      <c r="BD74" s="118">
        <f t="shared" si="212"/>
        <v>0</v>
      </c>
      <c r="BE74" s="20">
        <f t="shared" si="213"/>
        <v>0</v>
      </c>
      <c r="BF74" s="21">
        <f t="shared" si="214"/>
        <v>0</v>
      </c>
      <c r="BG74" s="460"/>
      <c r="BH74" s="22"/>
      <c r="BI74" s="22"/>
      <c r="BJ74" s="118">
        <f>_xlfn.IFNA(VLOOKUP($E37, $B$206:$D$211, 2, FALSE), 0)</f>
        <v>0</v>
      </c>
      <c r="BK74" s="118">
        <f t="shared" si="215"/>
        <v>0</v>
      </c>
      <c r="BL74" s="20">
        <f t="shared" si="216"/>
        <v>0</v>
      </c>
      <c r="BM74" s="21">
        <f t="shared" si="217"/>
        <v>0</v>
      </c>
      <c r="BN74" s="460"/>
      <c r="BO74" s="22"/>
      <c r="BP74" s="22"/>
      <c r="BQ74" s="118">
        <f>_xlfn.IFNA(VLOOKUP($E37, $B$206:$D$211, 2, FALSE), 0)</f>
        <v>0</v>
      </c>
      <c r="BR74" s="118">
        <f t="shared" si="218"/>
        <v>0</v>
      </c>
      <c r="BS74" s="20">
        <f t="shared" si="219"/>
        <v>0</v>
      </c>
      <c r="BT74" s="21">
        <f t="shared" si="220"/>
        <v>0</v>
      </c>
      <c r="BU74" s="22"/>
      <c r="BV74" s="28">
        <f>+I74+P74+W74+AD74+AK74+AR74+AY74+BF74+BM74+BT74</f>
        <v>0</v>
      </c>
    </row>
    <row r="75" spans="2:74" s="421" customFormat="1" ht="15" hidden="1" customHeight="1" x14ac:dyDescent="0.25">
      <c r="B75" s="500" t="s">
        <v>335</v>
      </c>
      <c r="C75" s="71" t="str">
        <f t="shared" si="146"/>
        <v/>
      </c>
      <c r="D75" s="423"/>
      <c r="E75" s="216"/>
      <c r="F75" s="216">
        <f t="shared" si="144"/>
        <v>0</v>
      </c>
      <c r="G75" s="216">
        <f t="shared" si="145"/>
        <v>0</v>
      </c>
      <c r="H75" s="20">
        <f t="shared" si="147"/>
        <v>0</v>
      </c>
      <c r="I75" s="21">
        <f t="shared" si="148"/>
        <v>0</v>
      </c>
      <c r="J75" s="22"/>
      <c r="K75" s="338"/>
      <c r="L75" s="20"/>
      <c r="M75" s="216">
        <f>_xlfn.IFNA(VLOOKUP($E38, $B$206:$D$211, 2, FALSE), 0)</f>
        <v>0</v>
      </c>
      <c r="N75" s="216">
        <f t="shared" si="149"/>
        <v>0</v>
      </c>
      <c r="O75" s="20">
        <f t="shared" si="150"/>
        <v>0</v>
      </c>
      <c r="P75" s="21">
        <f t="shared" si="151"/>
        <v>0</v>
      </c>
      <c r="Q75" s="22"/>
      <c r="R75" s="22"/>
      <c r="S75" s="22"/>
      <c r="T75" s="118">
        <f>_xlfn.IFNA(VLOOKUP($E38, $B$206:$D$211, 2, FALSE), 0)</f>
        <v>0</v>
      </c>
      <c r="U75" s="118">
        <f t="shared" si="152"/>
        <v>0</v>
      </c>
      <c r="V75" s="20">
        <f t="shared" si="153"/>
        <v>0</v>
      </c>
      <c r="W75" s="21">
        <f t="shared" si="154"/>
        <v>0</v>
      </c>
      <c r="X75" s="423"/>
      <c r="Y75" s="22"/>
      <c r="Z75" s="22"/>
      <c r="AA75" s="118">
        <f>_xlfn.IFNA(VLOOKUP($E38, $B$206:$D$211, 2, FALSE), 0)</f>
        <v>0</v>
      </c>
      <c r="AB75" s="118">
        <f t="shared" si="155"/>
        <v>0</v>
      </c>
      <c r="AC75" s="20">
        <f t="shared" si="156"/>
        <v>0</v>
      </c>
      <c r="AD75" s="21">
        <f t="shared" si="157"/>
        <v>0</v>
      </c>
      <c r="AE75" s="22"/>
      <c r="AF75" s="22"/>
      <c r="AG75" s="22"/>
      <c r="AH75" s="118">
        <f>_xlfn.IFNA(VLOOKUP($E38, $B$206:$D$211, 2, FALSE), 0)</f>
        <v>0</v>
      </c>
      <c r="AI75" s="118">
        <f t="shared" si="158"/>
        <v>0</v>
      </c>
      <c r="AJ75" s="20">
        <f t="shared" si="159"/>
        <v>0</v>
      </c>
      <c r="AK75" s="21">
        <f t="shared" si="160"/>
        <v>0</v>
      </c>
      <c r="AL75" s="460"/>
      <c r="AM75" s="22"/>
      <c r="AN75" s="22"/>
      <c r="AO75" s="118">
        <f>_xlfn.IFNA(VLOOKUP($E38, $B$206:$D$211, 2, FALSE), 0)</f>
        <v>0</v>
      </c>
      <c r="AP75" s="118">
        <f t="shared" si="206"/>
        <v>0</v>
      </c>
      <c r="AQ75" s="20">
        <f t="shared" si="207"/>
        <v>0</v>
      </c>
      <c r="AR75" s="21">
        <f t="shared" si="208"/>
        <v>0</v>
      </c>
      <c r="AS75" s="460"/>
      <c r="AT75" s="22"/>
      <c r="AU75" s="22"/>
      <c r="AV75" s="118">
        <f>_xlfn.IFNA(VLOOKUP($E38, $B$206:$D$211, 2, FALSE), 0)</f>
        <v>0</v>
      </c>
      <c r="AW75" s="118">
        <f t="shared" si="209"/>
        <v>0</v>
      </c>
      <c r="AX75" s="20">
        <f t="shared" si="210"/>
        <v>0</v>
      </c>
      <c r="AY75" s="21">
        <f t="shared" si="211"/>
        <v>0</v>
      </c>
      <c r="AZ75" s="460"/>
      <c r="BA75" s="22"/>
      <c r="BB75" s="22"/>
      <c r="BC75" s="118">
        <f>_xlfn.IFNA(VLOOKUP($E38, $B$206:$D$211, 2, FALSE), 0)</f>
        <v>0</v>
      </c>
      <c r="BD75" s="118">
        <f t="shared" si="212"/>
        <v>0</v>
      </c>
      <c r="BE75" s="20">
        <f t="shared" si="213"/>
        <v>0</v>
      </c>
      <c r="BF75" s="21">
        <f t="shared" si="214"/>
        <v>0</v>
      </c>
      <c r="BG75" s="460"/>
      <c r="BH75" s="22"/>
      <c r="BI75" s="22"/>
      <c r="BJ75" s="118">
        <f>_xlfn.IFNA(VLOOKUP($E38, $B$206:$D$211, 2, FALSE), 0)</f>
        <v>0</v>
      </c>
      <c r="BK75" s="118">
        <f t="shared" si="215"/>
        <v>0</v>
      </c>
      <c r="BL75" s="20">
        <f t="shared" si="216"/>
        <v>0</v>
      </c>
      <c r="BM75" s="21">
        <f t="shared" si="217"/>
        <v>0</v>
      </c>
      <c r="BN75" s="460"/>
      <c r="BO75" s="22"/>
      <c r="BP75" s="22"/>
      <c r="BQ75" s="118">
        <f>_xlfn.IFNA(VLOOKUP($E38, $B$206:$D$211, 2, FALSE), 0)</f>
        <v>0</v>
      </c>
      <c r="BR75" s="118">
        <f t="shared" si="218"/>
        <v>0</v>
      </c>
      <c r="BS75" s="20">
        <f t="shared" si="219"/>
        <v>0</v>
      </c>
      <c r="BT75" s="21">
        <f t="shared" si="220"/>
        <v>0</v>
      </c>
      <c r="BU75" s="22"/>
      <c r="BV75" s="28">
        <f>+I75+P75+W75+AD75+AK75+AR75+AY75+BF75+BM75+BT75</f>
        <v>0</v>
      </c>
    </row>
    <row r="76" spans="2:74" s="421" customFormat="1" ht="15" hidden="1" customHeight="1" x14ac:dyDescent="0.25">
      <c r="B76" s="500" t="s">
        <v>336</v>
      </c>
      <c r="C76" s="71" t="str">
        <f t="shared" si="146"/>
        <v/>
      </c>
      <c r="D76" s="423"/>
      <c r="E76" s="216"/>
      <c r="F76" s="216">
        <f t="shared" si="144"/>
        <v>0</v>
      </c>
      <c r="G76" s="216">
        <f t="shared" si="145"/>
        <v>0</v>
      </c>
      <c r="H76" s="20">
        <f t="shared" si="147"/>
        <v>0</v>
      </c>
      <c r="I76" s="21">
        <f t="shared" si="148"/>
        <v>0</v>
      </c>
      <c r="J76" s="22"/>
      <c r="K76" s="338"/>
      <c r="L76" s="20"/>
      <c r="M76" s="216">
        <f>_xlfn.IFNA(VLOOKUP($E39, $B$206:$D$211, 2, FALSE), 0)</f>
        <v>0</v>
      </c>
      <c r="N76" s="216">
        <f t="shared" si="149"/>
        <v>0</v>
      </c>
      <c r="O76" s="20">
        <f t="shared" si="150"/>
        <v>0</v>
      </c>
      <c r="P76" s="21">
        <f t="shared" si="151"/>
        <v>0</v>
      </c>
      <c r="Q76" s="22"/>
      <c r="R76" s="22"/>
      <c r="S76" s="22"/>
      <c r="T76" s="118">
        <f>_xlfn.IFNA(VLOOKUP($E39, $B$206:$D$211, 2, FALSE), 0)</f>
        <v>0</v>
      </c>
      <c r="U76" s="118">
        <f t="shared" si="152"/>
        <v>0</v>
      </c>
      <c r="V76" s="20">
        <f t="shared" si="153"/>
        <v>0</v>
      </c>
      <c r="W76" s="21">
        <f t="shared" si="154"/>
        <v>0</v>
      </c>
      <c r="X76" s="423"/>
      <c r="Y76" s="22"/>
      <c r="Z76" s="22"/>
      <c r="AA76" s="118">
        <f>_xlfn.IFNA(VLOOKUP($E39, $B$206:$D$211, 2, FALSE), 0)</f>
        <v>0</v>
      </c>
      <c r="AB76" s="118">
        <f t="shared" si="155"/>
        <v>0</v>
      </c>
      <c r="AC76" s="20">
        <f t="shared" si="156"/>
        <v>0</v>
      </c>
      <c r="AD76" s="21">
        <f t="shared" si="157"/>
        <v>0</v>
      </c>
      <c r="AE76" s="22"/>
      <c r="AF76" s="22"/>
      <c r="AG76" s="22"/>
      <c r="AH76" s="118">
        <f>_xlfn.IFNA(VLOOKUP($E39, $B$206:$D$211, 2, FALSE), 0)</f>
        <v>0</v>
      </c>
      <c r="AI76" s="118">
        <f t="shared" si="158"/>
        <v>0</v>
      </c>
      <c r="AJ76" s="20">
        <f t="shared" si="159"/>
        <v>0</v>
      </c>
      <c r="AK76" s="21">
        <f t="shared" si="160"/>
        <v>0</v>
      </c>
      <c r="AL76" s="460"/>
      <c r="AM76" s="22"/>
      <c r="AN76" s="22"/>
      <c r="AO76" s="118">
        <f>_xlfn.IFNA(VLOOKUP($E39, $B$206:$D$211, 2, FALSE), 0)</f>
        <v>0</v>
      </c>
      <c r="AP76" s="118">
        <f t="shared" si="206"/>
        <v>0</v>
      </c>
      <c r="AQ76" s="20">
        <f t="shared" si="207"/>
        <v>0</v>
      </c>
      <c r="AR76" s="21">
        <f t="shared" si="208"/>
        <v>0</v>
      </c>
      <c r="AS76" s="460"/>
      <c r="AT76" s="22"/>
      <c r="AU76" s="22"/>
      <c r="AV76" s="118">
        <f>_xlfn.IFNA(VLOOKUP($E39, $B$206:$D$211, 2, FALSE), 0)</f>
        <v>0</v>
      </c>
      <c r="AW76" s="118">
        <f t="shared" si="209"/>
        <v>0</v>
      </c>
      <c r="AX76" s="20">
        <f t="shared" si="210"/>
        <v>0</v>
      </c>
      <c r="AY76" s="21">
        <f t="shared" si="211"/>
        <v>0</v>
      </c>
      <c r="AZ76" s="460"/>
      <c r="BA76" s="22"/>
      <c r="BB76" s="22"/>
      <c r="BC76" s="118">
        <f>_xlfn.IFNA(VLOOKUP($E39, $B$206:$D$211, 2, FALSE), 0)</f>
        <v>0</v>
      </c>
      <c r="BD76" s="118">
        <f t="shared" si="212"/>
        <v>0</v>
      </c>
      <c r="BE76" s="20">
        <f t="shared" si="213"/>
        <v>0</v>
      </c>
      <c r="BF76" s="21">
        <f t="shared" si="214"/>
        <v>0</v>
      </c>
      <c r="BG76" s="460"/>
      <c r="BH76" s="22"/>
      <c r="BI76" s="22"/>
      <c r="BJ76" s="118">
        <f>_xlfn.IFNA(VLOOKUP($E39, $B$206:$D$211, 2, FALSE), 0)</f>
        <v>0</v>
      </c>
      <c r="BK76" s="118">
        <f t="shared" si="215"/>
        <v>0</v>
      </c>
      <c r="BL76" s="20">
        <f t="shared" si="216"/>
        <v>0</v>
      </c>
      <c r="BM76" s="21">
        <f t="shared" si="217"/>
        <v>0</v>
      </c>
      <c r="BN76" s="460"/>
      <c r="BO76" s="22"/>
      <c r="BP76" s="22"/>
      <c r="BQ76" s="118">
        <f>_xlfn.IFNA(VLOOKUP($E39, $B$206:$D$211, 2, FALSE), 0)</f>
        <v>0</v>
      </c>
      <c r="BR76" s="118">
        <f t="shared" si="218"/>
        <v>0</v>
      </c>
      <c r="BS76" s="20">
        <f t="shared" si="219"/>
        <v>0</v>
      </c>
      <c r="BT76" s="21">
        <f t="shared" si="220"/>
        <v>0</v>
      </c>
      <c r="BU76" s="22"/>
      <c r="BV76" s="28">
        <f>+I76+P76+W76+AD76+AK76+AR76+AY76+BF76+BM76+BT76</f>
        <v>0</v>
      </c>
    </row>
    <row r="77" spans="2:74" s="421" customFormat="1" ht="15" hidden="1" customHeight="1" x14ac:dyDescent="0.25">
      <c r="B77" s="505" t="s">
        <v>337</v>
      </c>
      <c r="C77" s="72" t="str">
        <f t="shared" si="146"/>
        <v/>
      </c>
      <c r="D77" s="423"/>
      <c r="E77" s="216"/>
      <c r="F77" s="216">
        <f t="shared" si="144"/>
        <v>0</v>
      </c>
      <c r="G77" s="216">
        <f t="shared" si="145"/>
        <v>0</v>
      </c>
      <c r="H77" s="20">
        <f t="shared" si="147"/>
        <v>0</v>
      </c>
      <c r="I77" s="51">
        <f t="shared" si="148"/>
        <v>0</v>
      </c>
      <c r="J77" s="22"/>
      <c r="K77" s="338"/>
      <c r="L77" s="20"/>
      <c r="M77" s="216">
        <f>_xlfn.IFNA(VLOOKUP($E40, $B$206:$D$211, 2, FALSE), 0)</f>
        <v>0</v>
      </c>
      <c r="N77" s="216">
        <f t="shared" si="149"/>
        <v>0</v>
      </c>
      <c r="O77" s="20">
        <f t="shared" si="150"/>
        <v>0</v>
      </c>
      <c r="P77" s="51">
        <f t="shared" si="151"/>
        <v>0</v>
      </c>
      <c r="Q77" s="22"/>
      <c r="R77" s="22"/>
      <c r="S77" s="22"/>
      <c r="T77" s="118">
        <f>_xlfn.IFNA(VLOOKUP($E40, $B$206:$D$211, 2, FALSE), 0)</f>
        <v>0</v>
      </c>
      <c r="U77" s="118">
        <f t="shared" si="152"/>
        <v>0</v>
      </c>
      <c r="V77" s="20">
        <f t="shared" si="153"/>
        <v>0</v>
      </c>
      <c r="W77" s="51">
        <f t="shared" si="154"/>
        <v>0</v>
      </c>
      <c r="X77" s="423"/>
      <c r="Y77" s="22"/>
      <c r="Z77" s="22"/>
      <c r="AA77" s="118">
        <f>_xlfn.IFNA(VLOOKUP($E40, $B$206:$D$211, 2, FALSE), 0)</f>
        <v>0</v>
      </c>
      <c r="AB77" s="118">
        <f t="shared" si="155"/>
        <v>0</v>
      </c>
      <c r="AC77" s="20">
        <f t="shared" si="156"/>
        <v>0</v>
      </c>
      <c r="AD77" s="51">
        <f t="shared" si="157"/>
        <v>0</v>
      </c>
      <c r="AE77" s="22"/>
      <c r="AF77" s="22"/>
      <c r="AG77" s="22"/>
      <c r="AH77" s="118">
        <f>_xlfn.IFNA(VLOOKUP($E40, $B$206:$D$211, 2, FALSE), 0)</f>
        <v>0</v>
      </c>
      <c r="AI77" s="118">
        <f t="shared" si="158"/>
        <v>0</v>
      </c>
      <c r="AJ77" s="20">
        <f t="shared" si="159"/>
        <v>0</v>
      </c>
      <c r="AK77" s="21">
        <f t="shared" si="160"/>
        <v>0</v>
      </c>
      <c r="AL77" s="460"/>
      <c r="AM77" s="22"/>
      <c r="AN77" s="22"/>
      <c r="AO77" s="118">
        <f>_xlfn.IFNA(VLOOKUP($E40, $B$206:$D$211, 2, FALSE), 0)</f>
        <v>0</v>
      </c>
      <c r="AP77" s="118">
        <f t="shared" si="206"/>
        <v>0</v>
      </c>
      <c r="AQ77" s="20">
        <f t="shared" si="207"/>
        <v>0</v>
      </c>
      <c r="AR77" s="51">
        <f t="shared" si="208"/>
        <v>0</v>
      </c>
      <c r="AS77" s="460"/>
      <c r="AT77" s="22"/>
      <c r="AU77" s="22"/>
      <c r="AV77" s="118">
        <f>_xlfn.IFNA(VLOOKUP($E40, $B$206:$D$211, 2, FALSE), 0)</f>
        <v>0</v>
      </c>
      <c r="AW77" s="118">
        <f t="shared" si="209"/>
        <v>0</v>
      </c>
      <c r="AX77" s="20">
        <f t="shared" si="210"/>
        <v>0</v>
      </c>
      <c r="AY77" s="51">
        <f t="shared" si="211"/>
        <v>0</v>
      </c>
      <c r="AZ77" s="460"/>
      <c r="BA77" s="22"/>
      <c r="BB77" s="22"/>
      <c r="BC77" s="118">
        <f>_xlfn.IFNA(VLOOKUP($E40, $B$206:$D$211, 2, FALSE), 0)</f>
        <v>0</v>
      </c>
      <c r="BD77" s="118">
        <f t="shared" si="212"/>
        <v>0</v>
      </c>
      <c r="BE77" s="20">
        <f t="shared" si="213"/>
        <v>0</v>
      </c>
      <c r="BF77" s="51">
        <f t="shared" si="214"/>
        <v>0</v>
      </c>
      <c r="BG77" s="460"/>
      <c r="BH77" s="22"/>
      <c r="BI77" s="22"/>
      <c r="BJ77" s="118">
        <f>_xlfn.IFNA(VLOOKUP($E40, $B$206:$D$211, 2, FALSE), 0)</f>
        <v>0</v>
      </c>
      <c r="BK77" s="118">
        <f t="shared" si="215"/>
        <v>0</v>
      </c>
      <c r="BL77" s="20">
        <f t="shared" si="216"/>
        <v>0</v>
      </c>
      <c r="BM77" s="51">
        <f t="shared" si="217"/>
        <v>0</v>
      </c>
      <c r="BN77" s="460"/>
      <c r="BO77" s="22"/>
      <c r="BP77" s="22"/>
      <c r="BQ77" s="118">
        <f>_xlfn.IFNA(VLOOKUP($E40, $B$206:$D$211, 2, FALSE), 0)</f>
        <v>0</v>
      </c>
      <c r="BR77" s="118">
        <f t="shared" si="218"/>
        <v>0</v>
      </c>
      <c r="BS77" s="20">
        <f t="shared" si="219"/>
        <v>0</v>
      </c>
      <c r="BT77" s="51">
        <f t="shared" si="220"/>
        <v>0</v>
      </c>
      <c r="BU77" s="22"/>
      <c r="BV77" s="439">
        <f>+I77+P77+W77+AD77+AK77+AR77+AY77+BF77+BM77+BT77</f>
        <v>0</v>
      </c>
    </row>
    <row r="78" spans="2:74" s="73" customFormat="1" ht="15.75" x14ac:dyDescent="0.25">
      <c r="B78" s="627" t="s">
        <v>294</v>
      </c>
      <c r="C78" s="628"/>
      <c r="D78" s="56"/>
      <c r="E78" s="337"/>
      <c r="F78" s="337"/>
      <c r="G78" s="62"/>
      <c r="H78" s="62"/>
      <c r="I78" s="514">
        <f>SUM(I43:I77)</f>
        <v>0</v>
      </c>
      <c r="J78" s="22"/>
      <c r="K78" s="340"/>
      <c r="L78" s="341"/>
      <c r="M78" s="341"/>
      <c r="N78" s="62"/>
      <c r="O78" s="57"/>
      <c r="P78" s="514">
        <f>SUM(P43:P77)</f>
        <v>0</v>
      </c>
      <c r="Q78" s="22"/>
      <c r="R78" s="60"/>
      <c r="S78" s="60"/>
      <c r="T78" s="60"/>
      <c r="U78" s="57"/>
      <c r="V78" s="57"/>
      <c r="W78" s="514">
        <f>SUM(W43:W77)</f>
        <v>0</v>
      </c>
      <c r="X78" s="56"/>
      <c r="Y78" s="60"/>
      <c r="Z78" s="60"/>
      <c r="AA78" s="60"/>
      <c r="AB78" s="57"/>
      <c r="AC78" s="62"/>
      <c r="AD78" s="514">
        <f>SUM(AD43:AD77)</f>
        <v>0</v>
      </c>
      <c r="AE78" s="22"/>
      <c r="AF78" s="60"/>
      <c r="AG78" s="60"/>
      <c r="AH78" s="60"/>
      <c r="AI78" s="57"/>
      <c r="AJ78" s="57"/>
      <c r="AK78" s="515">
        <f>SUM(AK43:AK77)</f>
        <v>0</v>
      </c>
      <c r="AL78" s="56"/>
      <c r="AM78" s="60"/>
      <c r="AN78" s="60"/>
      <c r="AO78" s="60"/>
      <c r="AP78" s="57"/>
      <c r="AQ78" s="62"/>
      <c r="AR78" s="514">
        <f>SUM(AR43:AR77)</f>
        <v>0</v>
      </c>
      <c r="AS78" s="56"/>
      <c r="AT78" s="60"/>
      <c r="AU78" s="60"/>
      <c r="AV78" s="60"/>
      <c r="AW78" s="57"/>
      <c r="AX78" s="62"/>
      <c r="AY78" s="514">
        <f>SUM(AY43:AY77)</f>
        <v>0</v>
      </c>
      <c r="AZ78" s="56"/>
      <c r="BA78" s="60"/>
      <c r="BB78" s="60"/>
      <c r="BC78" s="60"/>
      <c r="BD78" s="57"/>
      <c r="BE78" s="62"/>
      <c r="BF78" s="514">
        <f>SUM(BF43:BF77)</f>
        <v>0</v>
      </c>
      <c r="BG78" s="56"/>
      <c r="BH78" s="60"/>
      <c r="BI78" s="60"/>
      <c r="BJ78" s="60"/>
      <c r="BK78" s="57"/>
      <c r="BL78" s="62"/>
      <c r="BM78" s="514">
        <f>SUM(BM43:BM77)</f>
        <v>0</v>
      </c>
      <c r="BN78" s="56"/>
      <c r="BO78" s="60"/>
      <c r="BP78" s="60"/>
      <c r="BQ78" s="60"/>
      <c r="BR78" s="57"/>
      <c r="BS78" s="62"/>
      <c r="BT78" s="514">
        <f>SUM(BT43:BT77)</f>
        <v>0</v>
      </c>
      <c r="BU78" s="22"/>
      <c r="BV78" s="516">
        <f>I78+P78+W78+AD78+AK78+AR78+AY78+BF78+BM78+BT78</f>
        <v>0</v>
      </c>
    </row>
    <row r="79" spans="2:74" s="73" customFormat="1" ht="15.75" x14ac:dyDescent="0.25">
      <c r="B79" s="422"/>
      <c r="C79" s="446"/>
      <c r="D79" s="56"/>
      <c r="E79" s="56"/>
      <c r="F79" s="56"/>
      <c r="G79" s="57"/>
      <c r="H79" s="57"/>
      <c r="I79" s="76"/>
      <c r="J79" s="22"/>
      <c r="K79" s="322"/>
      <c r="L79" s="323"/>
      <c r="M79" s="323"/>
      <c r="N79" s="324"/>
      <c r="O79" s="57"/>
      <c r="P79" s="76"/>
      <c r="Q79" s="22"/>
      <c r="R79" s="60"/>
      <c r="S79" s="60"/>
      <c r="T79" s="60"/>
      <c r="U79" s="57"/>
      <c r="V79" s="57"/>
      <c r="W79" s="76"/>
      <c r="X79" s="56"/>
      <c r="Y79" s="60"/>
      <c r="Z79" s="60"/>
      <c r="AA79" s="60"/>
      <c r="AB79" s="57"/>
      <c r="AC79" s="57"/>
      <c r="AD79" s="53"/>
      <c r="AE79" s="22"/>
      <c r="AF79" s="60"/>
      <c r="AG79" s="60"/>
      <c r="AH79" s="60"/>
      <c r="AI79" s="57"/>
      <c r="AJ79" s="57"/>
      <c r="AK79" s="76"/>
      <c r="AL79" s="56"/>
      <c r="AM79" s="60"/>
      <c r="AN79" s="60"/>
      <c r="AO79" s="60"/>
      <c r="AP79" s="57"/>
      <c r="AQ79" s="57"/>
      <c r="AR79" s="53"/>
      <c r="AS79" s="56"/>
      <c r="AT79" s="60"/>
      <c r="AU79" s="60"/>
      <c r="AV79" s="60"/>
      <c r="AW79" s="57"/>
      <c r="AX79" s="57"/>
      <c r="AY79" s="53"/>
      <c r="AZ79" s="56"/>
      <c r="BA79" s="60"/>
      <c r="BB79" s="60"/>
      <c r="BC79" s="60"/>
      <c r="BD79" s="57"/>
      <c r="BE79" s="57"/>
      <c r="BF79" s="53"/>
      <c r="BG79" s="56"/>
      <c r="BH79" s="60"/>
      <c r="BI79" s="60"/>
      <c r="BJ79" s="60"/>
      <c r="BK79" s="57"/>
      <c r="BL79" s="57"/>
      <c r="BM79" s="53"/>
      <c r="BN79" s="56"/>
      <c r="BO79" s="60"/>
      <c r="BP79" s="60"/>
      <c r="BQ79" s="60"/>
      <c r="BR79" s="57"/>
      <c r="BS79" s="57"/>
      <c r="BT79" s="53"/>
      <c r="BU79" s="22"/>
      <c r="BV79" s="67"/>
    </row>
    <row r="80" spans="2:74" s="65" customFormat="1" ht="15.75" x14ac:dyDescent="0.25">
      <c r="B80" s="595" t="s">
        <v>291</v>
      </c>
      <c r="C80" s="596"/>
      <c r="D80" s="77"/>
      <c r="E80" s="77"/>
      <c r="F80" s="77"/>
      <c r="G80" s="78"/>
      <c r="H80" s="78"/>
      <c r="I80" s="79">
        <f>+I41+I78</f>
        <v>0</v>
      </c>
      <c r="J80" s="80"/>
      <c r="K80" s="326"/>
      <c r="L80" s="327"/>
      <c r="M80" s="327"/>
      <c r="N80" s="328"/>
      <c r="O80" s="78"/>
      <c r="P80" s="79">
        <f>+P41+P78</f>
        <v>0</v>
      </c>
      <c r="Q80" s="80"/>
      <c r="R80" s="80"/>
      <c r="S80" s="80"/>
      <c r="T80" s="80"/>
      <c r="U80" s="78"/>
      <c r="V80" s="78"/>
      <c r="W80" s="79">
        <f>+W41+W78</f>
        <v>0</v>
      </c>
      <c r="X80" s="77"/>
      <c r="Y80" s="80"/>
      <c r="Z80" s="80"/>
      <c r="AA80" s="80"/>
      <c r="AB80" s="78"/>
      <c r="AC80" s="78"/>
      <c r="AD80" s="79">
        <f>+AD41+AD78</f>
        <v>0</v>
      </c>
      <c r="AE80" s="80"/>
      <c r="AF80" s="80"/>
      <c r="AG80" s="80"/>
      <c r="AH80" s="80"/>
      <c r="AI80" s="78"/>
      <c r="AJ80" s="78"/>
      <c r="AK80" s="79">
        <f>+AK41+AK78</f>
        <v>0</v>
      </c>
      <c r="AL80" s="77"/>
      <c r="AM80" s="80"/>
      <c r="AN80" s="80"/>
      <c r="AO80" s="80"/>
      <c r="AP80" s="78"/>
      <c r="AQ80" s="78"/>
      <c r="AR80" s="79">
        <f>+AR41+AR78</f>
        <v>0</v>
      </c>
      <c r="AS80" s="77"/>
      <c r="AT80" s="80"/>
      <c r="AU80" s="80"/>
      <c r="AV80" s="80"/>
      <c r="AW80" s="78"/>
      <c r="AX80" s="78"/>
      <c r="AY80" s="79">
        <f>+AY41+AY78</f>
        <v>0</v>
      </c>
      <c r="AZ80" s="77"/>
      <c r="BA80" s="80"/>
      <c r="BB80" s="80"/>
      <c r="BC80" s="80"/>
      <c r="BD80" s="78"/>
      <c r="BE80" s="78"/>
      <c r="BF80" s="79">
        <f>+BF41+BF78</f>
        <v>0</v>
      </c>
      <c r="BG80" s="77"/>
      <c r="BH80" s="80"/>
      <c r="BI80" s="80"/>
      <c r="BJ80" s="80"/>
      <c r="BK80" s="78"/>
      <c r="BL80" s="78"/>
      <c r="BM80" s="79">
        <f>+BM41+BM78</f>
        <v>0</v>
      </c>
      <c r="BN80" s="77"/>
      <c r="BO80" s="80"/>
      <c r="BP80" s="80"/>
      <c r="BQ80" s="80"/>
      <c r="BR80" s="78"/>
      <c r="BS80" s="78"/>
      <c r="BT80" s="79">
        <f>+BT41+BT78</f>
        <v>0</v>
      </c>
      <c r="BU80" s="80"/>
      <c r="BV80" s="82">
        <f>+I80+P80+W80+AD80+AK80+AR80+AY80+BF80+BM80+BT80</f>
        <v>0</v>
      </c>
    </row>
    <row r="81" spans="2:74" s="65" customFormat="1" ht="15.75" x14ac:dyDescent="0.25">
      <c r="B81" s="393"/>
      <c r="C81" s="447"/>
      <c r="D81" s="77"/>
      <c r="E81" s="77"/>
      <c r="F81" s="77"/>
      <c r="G81" s="78"/>
      <c r="H81" s="78"/>
      <c r="I81" s="80"/>
      <c r="J81" s="80"/>
      <c r="K81" s="326"/>
      <c r="L81" s="327"/>
      <c r="M81" s="327"/>
      <c r="N81" s="328"/>
      <c r="O81" s="78"/>
      <c r="P81" s="80"/>
      <c r="Q81" s="80"/>
      <c r="R81" s="80"/>
      <c r="S81" s="80"/>
      <c r="T81" s="80"/>
      <c r="U81" s="78"/>
      <c r="V81" s="78"/>
      <c r="W81" s="80"/>
      <c r="X81" s="77"/>
      <c r="Y81" s="80"/>
      <c r="Z81" s="80"/>
      <c r="AA81" s="80"/>
      <c r="AB81" s="78"/>
      <c r="AC81" s="78"/>
      <c r="AD81" s="80"/>
      <c r="AE81" s="80"/>
      <c r="AF81" s="80"/>
      <c r="AG81" s="80"/>
      <c r="AH81" s="80"/>
      <c r="AI81" s="78"/>
      <c r="AJ81" s="78"/>
      <c r="AK81" s="80"/>
      <c r="AL81" s="77"/>
      <c r="AM81" s="80"/>
      <c r="AN81" s="80"/>
      <c r="AO81" s="80"/>
      <c r="AP81" s="78"/>
      <c r="AQ81" s="78"/>
      <c r="AR81" s="80"/>
      <c r="AS81" s="77"/>
      <c r="AT81" s="80"/>
      <c r="AU81" s="80"/>
      <c r="AV81" s="80"/>
      <c r="AW81" s="78"/>
      <c r="AX81" s="78"/>
      <c r="AY81" s="80"/>
      <c r="AZ81" s="77"/>
      <c r="BA81" s="80"/>
      <c r="BB81" s="80"/>
      <c r="BC81" s="80"/>
      <c r="BD81" s="78"/>
      <c r="BE81" s="78"/>
      <c r="BF81" s="80"/>
      <c r="BG81" s="77"/>
      <c r="BH81" s="80"/>
      <c r="BI81" s="80"/>
      <c r="BJ81" s="80"/>
      <c r="BK81" s="78"/>
      <c r="BL81" s="78"/>
      <c r="BM81" s="80"/>
      <c r="BN81" s="77"/>
      <c r="BO81" s="80"/>
      <c r="BP81" s="80"/>
      <c r="BQ81" s="80"/>
      <c r="BR81" s="78"/>
      <c r="BS81" s="78"/>
      <c r="BT81" s="80"/>
      <c r="BU81" s="80"/>
      <c r="BV81" s="85"/>
    </row>
    <row r="82" spans="2:74" x14ac:dyDescent="0.25">
      <c r="B82" s="506"/>
      <c r="C82" s="443" t="s">
        <v>80</v>
      </c>
      <c r="D82" s="5"/>
      <c r="E82" s="5"/>
      <c r="F82" s="5"/>
      <c r="G82" s="6"/>
      <c r="H82" s="6"/>
      <c r="I82" s="43">
        <v>0</v>
      </c>
      <c r="J82" s="22"/>
      <c r="K82" s="325"/>
      <c r="L82" s="321"/>
      <c r="M82" s="321"/>
      <c r="N82" s="320"/>
      <c r="O82" s="6"/>
      <c r="P82" s="43">
        <v>0</v>
      </c>
      <c r="Q82" s="22"/>
      <c r="R82" s="22"/>
      <c r="S82" s="22"/>
      <c r="T82" s="22"/>
      <c r="U82" s="6"/>
      <c r="V82" s="6"/>
      <c r="W82" s="43">
        <v>0</v>
      </c>
      <c r="X82" s="5"/>
      <c r="Y82" s="22"/>
      <c r="Z82" s="22"/>
      <c r="AA82" s="22"/>
      <c r="AB82" s="6"/>
      <c r="AC82" s="6"/>
      <c r="AD82" s="43">
        <v>0</v>
      </c>
      <c r="AE82" s="22"/>
      <c r="AF82" s="22"/>
      <c r="AG82" s="22"/>
      <c r="AH82" s="22"/>
      <c r="AI82" s="6"/>
      <c r="AJ82" s="6"/>
      <c r="AK82" s="43">
        <v>0</v>
      </c>
      <c r="AL82" s="460"/>
      <c r="AM82" s="22"/>
      <c r="AN82" s="22"/>
      <c r="AO82" s="22"/>
      <c r="AP82" s="6"/>
      <c r="AQ82" s="6"/>
      <c r="AR82" s="43">
        <v>0</v>
      </c>
      <c r="AS82" s="460"/>
      <c r="AT82" s="22"/>
      <c r="AU82" s="22"/>
      <c r="AV82" s="22"/>
      <c r="AW82" s="6"/>
      <c r="AX82" s="6"/>
      <c r="AY82" s="43">
        <v>0</v>
      </c>
      <c r="AZ82" s="460"/>
      <c r="BA82" s="22"/>
      <c r="BB82" s="22"/>
      <c r="BC82" s="22"/>
      <c r="BD82" s="6"/>
      <c r="BE82" s="6"/>
      <c r="BF82" s="43">
        <v>0</v>
      </c>
      <c r="BG82" s="460"/>
      <c r="BH82" s="22"/>
      <c r="BI82" s="22"/>
      <c r="BJ82" s="22"/>
      <c r="BK82" s="6"/>
      <c r="BL82" s="6"/>
      <c r="BM82" s="43">
        <v>0</v>
      </c>
      <c r="BN82" s="460"/>
      <c r="BO82" s="22"/>
      <c r="BP82" s="22"/>
      <c r="BQ82" s="22"/>
      <c r="BR82" s="6"/>
      <c r="BS82" s="6"/>
      <c r="BT82" s="43">
        <v>0</v>
      </c>
      <c r="BU82" s="22"/>
      <c r="BV82" s="70">
        <f>+I82+P82+W82+AD82+AK82+AR82+AY82+BF82+BM82+BT82</f>
        <v>0</v>
      </c>
    </row>
    <row r="83" spans="2:74" x14ac:dyDescent="0.25">
      <c r="B83" s="507"/>
      <c r="C83" s="86" t="s">
        <v>89</v>
      </c>
      <c r="D83" s="5"/>
      <c r="E83" s="5"/>
      <c r="F83" s="5"/>
      <c r="G83" s="6"/>
      <c r="H83" s="6"/>
      <c r="I83" s="25">
        <v>0</v>
      </c>
      <c r="J83" s="22"/>
      <c r="K83" s="325"/>
      <c r="L83" s="321"/>
      <c r="M83" s="321"/>
      <c r="N83" s="320"/>
      <c r="O83" s="6"/>
      <c r="P83" s="25">
        <v>0</v>
      </c>
      <c r="Q83" s="22"/>
      <c r="R83" s="22"/>
      <c r="S83" s="22"/>
      <c r="T83" s="22"/>
      <c r="U83" s="6"/>
      <c r="V83" s="6"/>
      <c r="W83" s="25">
        <v>0</v>
      </c>
      <c r="X83" s="5"/>
      <c r="Y83" s="22"/>
      <c r="Z83" s="22"/>
      <c r="AA83" s="22"/>
      <c r="AB83" s="6"/>
      <c r="AC83" s="6"/>
      <c r="AD83" s="25">
        <v>0</v>
      </c>
      <c r="AE83" s="22"/>
      <c r="AF83" s="22"/>
      <c r="AG83" s="22"/>
      <c r="AH83" s="22"/>
      <c r="AI83" s="6"/>
      <c r="AJ83" s="6"/>
      <c r="AK83" s="25">
        <v>0</v>
      </c>
      <c r="AL83" s="460"/>
      <c r="AM83" s="22"/>
      <c r="AN83" s="22"/>
      <c r="AO83" s="22"/>
      <c r="AP83" s="6"/>
      <c r="AQ83" s="6"/>
      <c r="AR83" s="25">
        <v>0</v>
      </c>
      <c r="AS83" s="460"/>
      <c r="AT83" s="22"/>
      <c r="AU83" s="22"/>
      <c r="AV83" s="22"/>
      <c r="AW83" s="6"/>
      <c r="AX83" s="6"/>
      <c r="AY83" s="25">
        <v>0</v>
      </c>
      <c r="AZ83" s="460"/>
      <c r="BA83" s="22"/>
      <c r="BB83" s="22"/>
      <c r="BC83" s="22"/>
      <c r="BD83" s="6"/>
      <c r="BE83" s="6"/>
      <c r="BF83" s="25">
        <v>0</v>
      </c>
      <c r="BG83" s="460"/>
      <c r="BH83" s="22"/>
      <c r="BI83" s="22"/>
      <c r="BJ83" s="22"/>
      <c r="BK83" s="6"/>
      <c r="BL83" s="6"/>
      <c r="BM83" s="25">
        <v>0</v>
      </c>
      <c r="BN83" s="460"/>
      <c r="BO83" s="22"/>
      <c r="BP83" s="22"/>
      <c r="BQ83" s="22"/>
      <c r="BR83" s="6"/>
      <c r="BS83" s="6"/>
      <c r="BT83" s="25">
        <v>0</v>
      </c>
      <c r="BU83" s="22"/>
      <c r="BV83" s="439">
        <f>+I83+P83+W83+AD83+AK83+AR83+AY83+BF83+BM83+BT83</f>
        <v>0</v>
      </c>
    </row>
    <row r="84" spans="2:74" collapsed="1" x14ac:dyDescent="0.25">
      <c r="B84" s="606" t="s">
        <v>275</v>
      </c>
      <c r="C84" s="607"/>
      <c r="D84" s="5"/>
      <c r="E84" s="5"/>
      <c r="F84" s="5"/>
      <c r="G84" s="6"/>
      <c r="H84" s="6"/>
      <c r="I84" s="99">
        <f>SUM(I82:I83)</f>
        <v>0</v>
      </c>
      <c r="J84" s="22"/>
      <c r="K84" s="325"/>
      <c r="L84" s="321"/>
      <c r="M84" s="321"/>
      <c r="N84" s="320"/>
      <c r="O84" s="6"/>
      <c r="P84" s="99">
        <f>SUM(P82:P83)</f>
        <v>0</v>
      </c>
      <c r="Q84" s="22"/>
      <c r="R84" s="22"/>
      <c r="S84" s="22"/>
      <c r="T84" s="22"/>
      <c r="U84" s="6"/>
      <c r="V84" s="6"/>
      <c r="W84" s="99">
        <f>SUM(W82:W83)</f>
        <v>0</v>
      </c>
      <c r="X84" s="5"/>
      <c r="Y84" s="22"/>
      <c r="Z84" s="22"/>
      <c r="AA84" s="22"/>
      <c r="AB84" s="6"/>
      <c r="AC84" s="6"/>
      <c r="AD84" s="99">
        <f>SUM(AD82:AD83)</f>
        <v>0</v>
      </c>
      <c r="AE84" s="22"/>
      <c r="AF84" s="22"/>
      <c r="AG84" s="22"/>
      <c r="AH84" s="22"/>
      <c r="AI84" s="6"/>
      <c r="AJ84" s="6"/>
      <c r="AK84" s="99">
        <f>SUM(AK82:AK83)</f>
        <v>0</v>
      </c>
      <c r="AL84" s="460"/>
      <c r="AM84" s="22"/>
      <c r="AN84" s="22"/>
      <c r="AO84" s="22"/>
      <c r="AP84" s="6"/>
      <c r="AQ84" s="6"/>
      <c r="AR84" s="99">
        <f>SUM(AR82:AR83)</f>
        <v>0</v>
      </c>
      <c r="AS84" s="460"/>
      <c r="AT84" s="22"/>
      <c r="AU84" s="22"/>
      <c r="AV84" s="22"/>
      <c r="AW84" s="6"/>
      <c r="AX84" s="6"/>
      <c r="AY84" s="99">
        <f>SUM(AY82:AY83)</f>
        <v>0</v>
      </c>
      <c r="AZ84" s="460"/>
      <c r="BA84" s="22"/>
      <c r="BB84" s="22"/>
      <c r="BC84" s="22"/>
      <c r="BD84" s="6"/>
      <c r="BE84" s="6"/>
      <c r="BF84" s="99">
        <f>SUM(BF82:BF83)</f>
        <v>0</v>
      </c>
      <c r="BG84" s="460"/>
      <c r="BH84" s="22"/>
      <c r="BI84" s="22"/>
      <c r="BJ84" s="22"/>
      <c r="BK84" s="6"/>
      <c r="BL84" s="6"/>
      <c r="BM84" s="99">
        <f>SUM(BM82:BM83)</f>
        <v>0</v>
      </c>
      <c r="BN84" s="460"/>
      <c r="BO84" s="22"/>
      <c r="BP84" s="22"/>
      <c r="BQ84" s="22"/>
      <c r="BR84" s="6"/>
      <c r="BS84" s="6"/>
      <c r="BT84" s="99">
        <f>SUM(BT82:BT83)</f>
        <v>0</v>
      </c>
      <c r="BU84" s="22"/>
      <c r="BV84" s="100">
        <f>+I84+P84+W84+AD84+AK84+AR84+AY84+BF84+BM84+BT84</f>
        <v>0</v>
      </c>
    </row>
    <row r="85" spans="2:74" s="73" customFormat="1" ht="15.75" x14ac:dyDescent="0.25">
      <c r="B85" s="422"/>
      <c r="C85" s="446"/>
      <c r="D85" s="56"/>
      <c r="E85" s="56"/>
      <c r="F85" s="56"/>
      <c r="G85" s="57"/>
      <c r="H85" s="57"/>
      <c r="I85" s="76"/>
      <c r="J85" s="22"/>
      <c r="K85" s="322"/>
      <c r="L85" s="323"/>
      <c r="M85" s="323"/>
      <c r="N85" s="324"/>
      <c r="O85" s="57"/>
      <c r="P85" s="76"/>
      <c r="Q85" s="22"/>
      <c r="R85" s="60"/>
      <c r="S85" s="60"/>
      <c r="T85" s="60"/>
      <c r="U85" s="57"/>
      <c r="V85" s="57"/>
      <c r="W85" s="76"/>
      <c r="X85" s="56"/>
      <c r="Y85" s="60"/>
      <c r="Z85" s="60"/>
      <c r="AA85" s="60"/>
      <c r="AB85" s="57"/>
      <c r="AC85" s="57"/>
      <c r="AD85" s="53"/>
      <c r="AE85" s="22"/>
      <c r="AF85" s="60"/>
      <c r="AG85" s="60"/>
      <c r="AH85" s="60"/>
      <c r="AI85" s="57"/>
      <c r="AJ85" s="57"/>
      <c r="AK85" s="76"/>
      <c r="AL85" s="56"/>
      <c r="AM85" s="60"/>
      <c r="AN85" s="60"/>
      <c r="AO85" s="60"/>
      <c r="AP85" s="57"/>
      <c r="AQ85" s="57"/>
      <c r="AR85" s="53"/>
      <c r="AS85" s="56"/>
      <c r="AT85" s="60"/>
      <c r="AU85" s="60"/>
      <c r="AV85" s="60"/>
      <c r="AW85" s="57"/>
      <c r="AX85" s="57"/>
      <c r="AY85" s="53"/>
      <c r="AZ85" s="56"/>
      <c r="BA85" s="60"/>
      <c r="BB85" s="60"/>
      <c r="BC85" s="60"/>
      <c r="BD85" s="57"/>
      <c r="BE85" s="57"/>
      <c r="BF85" s="53"/>
      <c r="BG85" s="56"/>
      <c r="BH85" s="60"/>
      <c r="BI85" s="60"/>
      <c r="BJ85" s="60"/>
      <c r="BK85" s="57"/>
      <c r="BL85" s="57"/>
      <c r="BM85" s="53"/>
      <c r="BN85" s="56"/>
      <c r="BO85" s="60"/>
      <c r="BP85" s="60"/>
      <c r="BQ85" s="60"/>
      <c r="BR85" s="57"/>
      <c r="BS85" s="57"/>
      <c r="BT85" s="53"/>
      <c r="BU85" s="22"/>
      <c r="BV85" s="42"/>
    </row>
    <row r="86" spans="2:74" collapsed="1" x14ac:dyDescent="0.25">
      <c r="B86" s="629" t="s">
        <v>48</v>
      </c>
      <c r="C86" s="630"/>
      <c r="D86" s="5"/>
      <c r="E86" s="5"/>
      <c r="F86" s="5"/>
      <c r="G86" s="6"/>
      <c r="H86" s="6"/>
      <c r="I86" s="87">
        <f>SUM(I87:I89)</f>
        <v>0</v>
      </c>
      <c r="J86" s="22"/>
      <c r="K86" s="325"/>
      <c r="L86" s="321"/>
      <c r="M86" s="321"/>
      <c r="N86" s="320"/>
      <c r="O86" s="6"/>
      <c r="P86" s="87">
        <f>SUM(P87:P89)</f>
        <v>0</v>
      </c>
      <c r="Q86" s="22"/>
      <c r="R86" s="22"/>
      <c r="S86" s="22"/>
      <c r="T86" s="22"/>
      <c r="U86" s="6"/>
      <c r="V86" s="6"/>
      <c r="W86" s="87">
        <f>SUM(W87:W89)</f>
        <v>0</v>
      </c>
      <c r="X86" s="5"/>
      <c r="Y86" s="22"/>
      <c r="Z86" s="22"/>
      <c r="AA86" s="22"/>
      <c r="AB86" s="6"/>
      <c r="AC86" s="6"/>
      <c r="AD86" s="87">
        <f>SUM(AD87:AD89)</f>
        <v>0</v>
      </c>
      <c r="AE86" s="22"/>
      <c r="AF86" s="22"/>
      <c r="AG86" s="22"/>
      <c r="AH86" s="22"/>
      <c r="AI86" s="6"/>
      <c r="AJ86" s="6"/>
      <c r="AK86" s="87">
        <f>SUM(AK87:AK89)</f>
        <v>0</v>
      </c>
      <c r="AL86" s="460"/>
      <c r="AM86" s="22"/>
      <c r="AN86" s="22"/>
      <c r="AO86" s="22"/>
      <c r="AP86" s="6"/>
      <c r="AQ86" s="6"/>
      <c r="AR86" s="87">
        <f>SUM(AR87:AR89)</f>
        <v>0</v>
      </c>
      <c r="AS86" s="460"/>
      <c r="AT86" s="22"/>
      <c r="AU86" s="22"/>
      <c r="AV86" s="22"/>
      <c r="AW86" s="6"/>
      <c r="AX86" s="6"/>
      <c r="AY86" s="87">
        <f>SUM(AY87:AY89)</f>
        <v>0</v>
      </c>
      <c r="AZ86" s="460"/>
      <c r="BA86" s="22"/>
      <c r="BB86" s="22"/>
      <c r="BC86" s="22"/>
      <c r="BD86" s="6"/>
      <c r="BE86" s="6"/>
      <c r="BF86" s="87">
        <f>SUM(BF87:BF89)</f>
        <v>0</v>
      </c>
      <c r="BG86" s="460"/>
      <c r="BH86" s="22"/>
      <c r="BI86" s="22"/>
      <c r="BJ86" s="22"/>
      <c r="BK86" s="6"/>
      <c r="BL86" s="6"/>
      <c r="BM86" s="87">
        <f>SUM(BM87:BM89)</f>
        <v>0</v>
      </c>
      <c r="BN86" s="460"/>
      <c r="BO86" s="22"/>
      <c r="BP86" s="22"/>
      <c r="BQ86" s="22"/>
      <c r="BR86" s="6"/>
      <c r="BS86" s="6"/>
      <c r="BT86" s="87">
        <f>SUM(BT87:BT89)</f>
        <v>0</v>
      </c>
      <c r="BU86" s="22"/>
      <c r="BV86" s="450">
        <f t="shared" ref="BV86:BV118" si="221">+I86+P86+W86+AD86+AK86+AR86+AY86+BF86+BM86+BT86</f>
        <v>0</v>
      </c>
    </row>
    <row r="87" spans="2:74" x14ac:dyDescent="0.25">
      <c r="B87" s="507"/>
      <c r="C87" s="86" t="s">
        <v>49</v>
      </c>
      <c r="D87" s="5"/>
      <c r="E87" s="5"/>
      <c r="F87" s="5"/>
      <c r="G87" s="6"/>
      <c r="H87" s="6"/>
      <c r="I87" s="25">
        <v>0</v>
      </c>
      <c r="J87" s="22"/>
      <c r="K87" s="325"/>
      <c r="L87" s="321"/>
      <c r="M87" s="321"/>
      <c r="N87" s="320"/>
      <c r="O87" s="6"/>
      <c r="P87" s="25">
        <v>0</v>
      </c>
      <c r="Q87" s="22"/>
      <c r="R87" s="22"/>
      <c r="S87" s="22"/>
      <c r="T87" s="22"/>
      <c r="U87" s="6"/>
      <c r="V87" s="6"/>
      <c r="W87" s="25">
        <v>0</v>
      </c>
      <c r="X87" s="5"/>
      <c r="Y87" s="22"/>
      <c r="Z87" s="22"/>
      <c r="AA87" s="22"/>
      <c r="AB87" s="6"/>
      <c r="AC87" s="6"/>
      <c r="AD87" s="25">
        <v>0</v>
      </c>
      <c r="AE87" s="22"/>
      <c r="AF87" s="22"/>
      <c r="AG87" s="22"/>
      <c r="AH87" s="22"/>
      <c r="AI87" s="6"/>
      <c r="AJ87" s="6"/>
      <c r="AK87" s="25">
        <v>0</v>
      </c>
      <c r="AL87" s="460"/>
      <c r="AM87" s="22"/>
      <c r="AN87" s="22"/>
      <c r="AO87" s="22"/>
      <c r="AP87" s="6"/>
      <c r="AQ87" s="6"/>
      <c r="AR87" s="25">
        <v>0</v>
      </c>
      <c r="AS87" s="460"/>
      <c r="AT87" s="22"/>
      <c r="AU87" s="22"/>
      <c r="AV87" s="22"/>
      <c r="AW87" s="6"/>
      <c r="AX87" s="6"/>
      <c r="AY87" s="25">
        <v>0</v>
      </c>
      <c r="AZ87" s="460"/>
      <c r="BA87" s="22"/>
      <c r="BB87" s="22"/>
      <c r="BC87" s="22"/>
      <c r="BD87" s="6"/>
      <c r="BE87" s="6"/>
      <c r="BF87" s="25">
        <v>0</v>
      </c>
      <c r="BG87" s="460"/>
      <c r="BH87" s="22"/>
      <c r="BI87" s="22"/>
      <c r="BJ87" s="22"/>
      <c r="BK87" s="6"/>
      <c r="BL87" s="6"/>
      <c r="BM87" s="25">
        <v>0</v>
      </c>
      <c r="BN87" s="460"/>
      <c r="BO87" s="22"/>
      <c r="BP87" s="22"/>
      <c r="BQ87" s="22"/>
      <c r="BR87" s="6"/>
      <c r="BS87" s="6"/>
      <c r="BT87" s="25">
        <v>0</v>
      </c>
      <c r="BU87" s="22"/>
      <c r="BV87" s="28">
        <f t="shared" si="221"/>
        <v>0</v>
      </c>
    </row>
    <row r="88" spans="2:74" x14ac:dyDescent="0.25">
      <c r="B88" s="507"/>
      <c r="C88" s="86" t="s">
        <v>292</v>
      </c>
      <c r="D88" s="5"/>
      <c r="E88" s="5"/>
      <c r="F88" s="5"/>
      <c r="G88" s="6"/>
      <c r="H88" s="6"/>
      <c r="I88" s="25">
        <v>0</v>
      </c>
      <c r="J88" s="22"/>
      <c r="K88" s="325"/>
      <c r="L88" s="321"/>
      <c r="M88" s="321"/>
      <c r="N88" s="320"/>
      <c r="O88" s="6"/>
      <c r="P88" s="25">
        <v>0</v>
      </c>
      <c r="Q88" s="22"/>
      <c r="R88" s="22"/>
      <c r="S88" s="22"/>
      <c r="T88" s="22"/>
      <c r="U88" s="6"/>
      <c r="V88" s="6"/>
      <c r="W88" s="25">
        <v>0</v>
      </c>
      <c r="X88" s="5"/>
      <c r="Y88" s="22"/>
      <c r="Z88" s="22"/>
      <c r="AA88" s="22"/>
      <c r="AB88" s="6"/>
      <c r="AC88" s="6"/>
      <c r="AD88" s="25">
        <v>0</v>
      </c>
      <c r="AE88" s="22"/>
      <c r="AF88" s="22"/>
      <c r="AG88" s="22"/>
      <c r="AH88" s="22"/>
      <c r="AI88" s="6"/>
      <c r="AJ88" s="6"/>
      <c r="AK88" s="25">
        <v>0</v>
      </c>
      <c r="AL88" s="460"/>
      <c r="AM88" s="22"/>
      <c r="AN88" s="22"/>
      <c r="AO88" s="22"/>
      <c r="AP88" s="6"/>
      <c r="AQ88" s="6"/>
      <c r="AR88" s="25">
        <v>0</v>
      </c>
      <c r="AS88" s="460"/>
      <c r="AT88" s="22"/>
      <c r="AU88" s="22"/>
      <c r="AV88" s="22"/>
      <c r="AW88" s="6"/>
      <c r="AX88" s="6"/>
      <c r="AY88" s="25">
        <v>0</v>
      </c>
      <c r="AZ88" s="460"/>
      <c r="BA88" s="22"/>
      <c r="BB88" s="22"/>
      <c r="BC88" s="22"/>
      <c r="BD88" s="6"/>
      <c r="BE88" s="6"/>
      <c r="BF88" s="25">
        <v>0</v>
      </c>
      <c r="BG88" s="460"/>
      <c r="BH88" s="22"/>
      <c r="BI88" s="22"/>
      <c r="BJ88" s="22"/>
      <c r="BK88" s="6"/>
      <c r="BL88" s="6"/>
      <c r="BM88" s="25">
        <v>0</v>
      </c>
      <c r="BN88" s="460"/>
      <c r="BO88" s="22"/>
      <c r="BP88" s="22"/>
      <c r="BQ88" s="22"/>
      <c r="BR88" s="6"/>
      <c r="BS88" s="6"/>
      <c r="BT88" s="25">
        <v>0</v>
      </c>
      <c r="BU88" s="22"/>
      <c r="BV88" s="28">
        <f t="shared" si="221"/>
        <v>0</v>
      </c>
    </row>
    <row r="89" spans="2:74" x14ac:dyDescent="0.25">
      <c r="B89" s="507"/>
      <c r="C89" s="86" t="s">
        <v>50</v>
      </c>
      <c r="D89" s="5"/>
      <c r="E89" s="5"/>
      <c r="F89" s="5"/>
      <c r="G89" s="6"/>
      <c r="H89" s="6"/>
      <c r="I89" s="25">
        <v>0</v>
      </c>
      <c r="J89" s="22"/>
      <c r="K89" s="325"/>
      <c r="L89" s="321"/>
      <c r="M89" s="321"/>
      <c r="N89" s="320"/>
      <c r="O89" s="6"/>
      <c r="P89" s="25">
        <v>0</v>
      </c>
      <c r="Q89" s="22"/>
      <c r="R89" s="22"/>
      <c r="S89" s="22"/>
      <c r="T89" s="22"/>
      <c r="U89" s="6"/>
      <c r="V89" s="6"/>
      <c r="W89" s="25">
        <v>0</v>
      </c>
      <c r="X89" s="5"/>
      <c r="Y89" s="22"/>
      <c r="Z89" s="22"/>
      <c r="AA89" s="22"/>
      <c r="AB89" s="6"/>
      <c r="AC89" s="6"/>
      <c r="AD89" s="25">
        <v>0</v>
      </c>
      <c r="AE89" s="22"/>
      <c r="AF89" s="22"/>
      <c r="AG89" s="22"/>
      <c r="AH89" s="22"/>
      <c r="AI89" s="6"/>
      <c r="AJ89" s="6"/>
      <c r="AK89" s="25">
        <v>0</v>
      </c>
      <c r="AL89" s="460"/>
      <c r="AM89" s="22"/>
      <c r="AN89" s="22"/>
      <c r="AO89" s="22"/>
      <c r="AP89" s="6"/>
      <c r="AQ89" s="6"/>
      <c r="AR89" s="25">
        <v>0</v>
      </c>
      <c r="AS89" s="460"/>
      <c r="AT89" s="22"/>
      <c r="AU89" s="22"/>
      <c r="AV89" s="22"/>
      <c r="AW89" s="6"/>
      <c r="AX89" s="6"/>
      <c r="AY89" s="25">
        <v>0</v>
      </c>
      <c r="AZ89" s="460"/>
      <c r="BA89" s="22"/>
      <c r="BB89" s="22"/>
      <c r="BC89" s="22"/>
      <c r="BD89" s="6"/>
      <c r="BE89" s="6"/>
      <c r="BF89" s="25">
        <v>0</v>
      </c>
      <c r="BG89" s="460"/>
      <c r="BH89" s="22"/>
      <c r="BI89" s="22"/>
      <c r="BJ89" s="22"/>
      <c r="BK89" s="6"/>
      <c r="BL89" s="6"/>
      <c r="BM89" s="25">
        <v>0</v>
      </c>
      <c r="BN89" s="460"/>
      <c r="BO89" s="22"/>
      <c r="BP89" s="22"/>
      <c r="BQ89" s="22"/>
      <c r="BR89" s="6"/>
      <c r="BS89" s="6"/>
      <c r="BT89" s="25">
        <v>0</v>
      </c>
      <c r="BU89" s="22"/>
      <c r="BV89" s="28">
        <f t="shared" si="221"/>
        <v>0</v>
      </c>
    </row>
    <row r="90" spans="2:74" x14ac:dyDescent="0.25">
      <c r="B90" s="591" t="s">
        <v>51</v>
      </c>
      <c r="C90" s="592"/>
      <c r="D90" s="5"/>
      <c r="E90" s="5"/>
      <c r="F90" s="5"/>
      <c r="G90" s="6"/>
      <c r="H90" s="6"/>
      <c r="I90" s="87">
        <f>SUM(I91:I99)</f>
        <v>0</v>
      </c>
      <c r="J90" s="22"/>
      <c r="K90" s="325"/>
      <c r="L90" s="321"/>
      <c r="M90" s="321"/>
      <c r="N90" s="320"/>
      <c r="O90" s="6"/>
      <c r="P90" s="87">
        <f>SUM(P91:P99)</f>
        <v>0</v>
      </c>
      <c r="Q90" s="22"/>
      <c r="R90" s="22"/>
      <c r="S90" s="22"/>
      <c r="T90" s="22"/>
      <c r="U90" s="6"/>
      <c r="V90" s="6"/>
      <c r="W90" s="87">
        <f>SUM(W91:W99)</f>
        <v>0</v>
      </c>
      <c r="X90" s="5"/>
      <c r="Y90" s="22"/>
      <c r="Z90" s="22"/>
      <c r="AA90" s="22"/>
      <c r="AB90" s="6"/>
      <c r="AC90" s="6"/>
      <c r="AD90" s="87">
        <f>SUM(AD91:AD99)</f>
        <v>0</v>
      </c>
      <c r="AE90" s="22"/>
      <c r="AF90" s="22"/>
      <c r="AG90" s="22"/>
      <c r="AH90" s="22"/>
      <c r="AI90" s="6"/>
      <c r="AJ90" s="6"/>
      <c r="AK90" s="87">
        <f>SUM(AK91:AK99)</f>
        <v>0</v>
      </c>
      <c r="AL90" s="460"/>
      <c r="AM90" s="22"/>
      <c r="AN90" s="22"/>
      <c r="AO90" s="22"/>
      <c r="AP90" s="6"/>
      <c r="AQ90" s="6"/>
      <c r="AR90" s="87">
        <f>SUM(AR91:AR99)</f>
        <v>0</v>
      </c>
      <c r="AS90" s="460"/>
      <c r="AT90" s="22"/>
      <c r="AU90" s="22"/>
      <c r="AV90" s="22"/>
      <c r="AW90" s="6"/>
      <c r="AX90" s="6"/>
      <c r="AY90" s="87">
        <f>SUM(AY91:AY99)</f>
        <v>0</v>
      </c>
      <c r="AZ90" s="460"/>
      <c r="BA90" s="22"/>
      <c r="BB90" s="22"/>
      <c r="BC90" s="22"/>
      <c r="BD90" s="6"/>
      <c r="BE90" s="6"/>
      <c r="BF90" s="87">
        <f>SUM(BF91:BF99)</f>
        <v>0</v>
      </c>
      <c r="BG90" s="460"/>
      <c r="BH90" s="22"/>
      <c r="BI90" s="22"/>
      <c r="BJ90" s="22"/>
      <c r="BK90" s="6"/>
      <c r="BL90" s="6"/>
      <c r="BM90" s="87">
        <f>SUM(BM91:BM99)</f>
        <v>0</v>
      </c>
      <c r="BN90" s="460"/>
      <c r="BO90" s="22"/>
      <c r="BP90" s="22"/>
      <c r="BQ90" s="22"/>
      <c r="BR90" s="6"/>
      <c r="BS90" s="6"/>
      <c r="BT90" s="87">
        <f>SUM(BT91:BT99)</f>
        <v>0</v>
      </c>
      <c r="BU90" s="22"/>
      <c r="BV90" s="370">
        <f>+I90+P90+W90+AD90+AK90+AR90+AY90+BF90+BM90+BT90</f>
        <v>0</v>
      </c>
    </row>
    <row r="91" spans="2:74" x14ac:dyDescent="0.25">
      <c r="B91" s="507"/>
      <c r="C91" s="86" t="s">
        <v>53</v>
      </c>
      <c r="D91" s="5"/>
      <c r="E91" s="5"/>
      <c r="F91" s="5"/>
      <c r="G91" s="6"/>
      <c r="H91" s="6"/>
      <c r="I91" s="25">
        <v>0</v>
      </c>
      <c r="J91" s="22"/>
      <c r="K91" s="325"/>
      <c r="L91" s="321"/>
      <c r="M91" s="321"/>
      <c r="N91" s="320"/>
      <c r="O91" s="6"/>
      <c r="P91" s="25">
        <v>0</v>
      </c>
      <c r="Q91" s="22"/>
      <c r="R91" s="22"/>
      <c r="S91" s="22"/>
      <c r="T91" s="22"/>
      <c r="U91" s="6"/>
      <c r="V91" s="6"/>
      <c r="W91" s="25">
        <v>0</v>
      </c>
      <c r="X91" s="5"/>
      <c r="Y91" s="22"/>
      <c r="Z91" s="22"/>
      <c r="AA91" s="22"/>
      <c r="AB91" s="6"/>
      <c r="AC91" s="6"/>
      <c r="AD91" s="25">
        <v>0</v>
      </c>
      <c r="AE91" s="22"/>
      <c r="AF91" s="22"/>
      <c r="AG91" s="22"/>
      <c r="AH91" s="22"/>
      <c r="AI91" s="6"/>
      <c r="AJ91" s="6"/>
      <c r="AK91" s="25">
        <v>0</v>
      </c>
      <c r="AL91" s="460"/>
      <c r="AM91" s="22"/>
      <c r="AN91" s="22"/>
      <c r="AO91" s="22"/>
      <c r="AP91" s="6"/>
      <c r="AQ91" s="6"/>
      <c r="AR91" s="25">
        <v>0</v>
      </c>
      <c r="AS91" s="460"/>
      <c r="AT91" s="22"/>
      <c r="AU91" s="22"/>
      <c r="AV91" s="22"/>
      <c r="AW91" s="6"/>
      <c r="AX91" s="6"/>
      <c r="AY91" s="25">
        <v>0</v>
      </c>
      <c r="AZ91" s="460"/>
      <c r="BA91" s="22"/>
      <c r="BB91" s="22"/>
      <c r="BC91" s="22"/>
      <c r="BD91" s="6"/>
      <c r="BE91" s="6"/>
      <c r="BF91" s="25">
        <v>0</v>
      </c>
      <c r="BG91" s="460"/>
      <c r="BH91" s="22"/>
      <c r="BI91" s="22"/>
      <c r="BJ91" s="22"/>
      <c r="BK91" s="6"/>
      <c r="BL91" s="6"/>
      <c r="BM91" s="25">
        <v>0</v>
      </c>
      <c r="BN91" s="460"/>
      <c r="BO91" s="22"/>
      <c r="BP91" s="22"/>
      <c r="BQ91" s="22"/>
      <c r="BR91" s="6"/>
      <c r="BS91" s="6"/>
      <c r="BT91" s="25">
        <v>0</v>
      </c>
      <c r="BU91" s="22"/>
      <c r="BV91" s="28">
        <f t="shared" si="221"/>
        <v>0</v>
      </c>
    </row>
    <row r="92" spans="2:74" x14ac:dyDescent="0.25">
      <c r="B92" s="507"/>
      <c r="C92" s="86" t="s">
        <v>54</v>
      </c>
      <c r="D92" s="5"/>
      <c r="E92" s="5"/>
      <c r="F92" s="5"/>
      <c r="G92" s="6"/>
      <c r="H92" s="6"/>
      <c r="I92" s="25">
        <v>0</v>
      </c>
      <c r="J92" s="22"/>
      <c r="K92" s="325"/>
      <c r="L92" s="321"/>
      <c r="M92" s="321"/>
      <c r="N92" s="320"/>
      <c r="O92" s="6"/>
      <c r="P92" s="25">
        <v>0</v>
      </c>
      <c r="Q92" s="22"/>
      <c r="R92" s="22"/>
      <c r="S92" s="22"/>
      <c r="T92" s="22"/>
      <c r="U92" s="6"/>
      <c r="V92" s="6"/>
      <c r="W92" s="25">
        <v>0</v>
      </c>
      <c r="X92" s="5"/>
      <c r="Y92" s="22"/>
      <c r="Z92" s="22"/>
      <c r="AA92" s="22"/>
      <c r="AB92" s="6"/>
      <c r="AC92" s="6"/>
      <c r="AD92" s="25">
        <v>0</v>
      </c>
      <c r="AE92" s="22"/>
      <c r="AF92" s="22"/>
      <c r="AG92" s="22"/>
      <c r="AH92" s="22"/>
      <c r="AI92" s="6"/>
      <c r="AJ92" s="6"/>
      <c r="AK92" s="25">
        <v>0</v>
      </c>
      <c r="AL92" s="460"/>
      <c r="AM92" s="22"/>
      <c r="AN92" s="22"/>
      <c r="AO92" s="22"/>
      <c r="AP92" s="6"/>
      <c r="AQ92" s="6"/>
      <c r="AR92" s="25">
        <v>0</v>
      </c>
      <c r="AS92" s="460"/>
      <c r="AT92" s="22"/>
      <c r="AU92" s="22"/>
      <c r="AV92" s="22"/>
      <c r="AW92" s="6"/>
      <c r="AX92" s="6"/>
      <c r="AY92" s="25">
        <v>0</v>
      </c>
      <c r="AZ92" s="460"/>
      <c r="BA92" s="22"/>
      <c r="BB92" s="22"/>
      <c r="BC92" s="22"/>
      <c r="BD92" s="6"/>
      <c r="BE92" s="6"/>
      <c r="BF92" s="25">
        <v>0</v>
      </c>
      <c r="BG92" s="460"/>
      <c r="BH92" s="22"/>
      <c r="BI92" s="22"/>
      <c r="BJ92" s="22"/>
      <c r="BK92" s="6"/>
      <c r="BL92" s="6"/>
      <c r="BM92" s="25">
        <v>0</v>
      </c>
      <c r="BN92" s="460"/>
      <c r="BO92" s="22"/>
      <c r="BP92" s="22"/>
      <c r="BQ92" s="22"/>
      <c r="BR92" s="6"/>
      <c r="BS92" s="6"/>
      <c r="BT92" s="25">
        <v>0</v>
      </c>
      <c r="BU92" s="22"/>
      <c r="BV92" s="28">
        <f t="shared" si="221"/>
        <v>0</v>
      </c>
    </row>
    <row r="93" spans="2:74" x14ac:dyDescent="0.25">
      <c r="B93" s="507"/>
      <c r="C93" s="86" t="s">
        <v>226</v>
      </c>
      <c r="D93" s="5"/>
      <c r="E93" s="5"/>
      <c r="F93" s="5"/>
      <c r="G93" s="6"/>
      <c r="H93" s="6"/>
      <c r="I93" s="25">
        <v>0</v>
      </c>
      <c r="J93" s="22"/>
      <c r="K93" s="325"/>
      <c r="L93" s="321"/>
      <c r="M93" s="321"/>
      <c r="N93" s="320"/>
      <c r="O93" s="6"/>
      <c r="P93" s="25">
        <v>0</v>
      </c>
      <c r="Q93" s="22"/>
      <c r="R93" s="22"/>
      <c r="S93" s="22"/>
      <c r="T93" s="22"/>
      <c r="U93" s="6"/>
      <c r="V93" s="6"/>
      <c r="W93" s="25">
        <v>0</v>
      </c>
      <c r="X93" s="5"/>
      <c r="Y93" s="22"/>
      <c r="Z93" s="22"/>
      <c r="AA93" s="22"/>
      <c r="AB93" s="6"/>
      <c r="AC93" s="6"/>
      <c r="AD93" s="25">
        <v>0</v>
      </c>
      <c r="AE93" s="22"/>
      <c r="AF93" s="22"/>
      <c r="AG93" s="22"/>
      <c r="AH93" s="22"/>
      <c r="AI93" s="6"/>
      <c r="AJ93" s="6"/>
      <c r="AK93" s="25">
        <v>0</v>
      </c>
      <c r="AL93" s="460"/>
      <c r="AM93" s="22"/>
      <c r="AN93" s="22"/>
      <c r="AO93" s="22"/>
      <c r="AP93" s="6"/>
      <c r="AQ93" s="6"/>
      <c r="AR93" s="25">
        <v>0</v>
      </c>
      <c r="AS93" s="460"/>
      <c r="AT93" s="22"/>
      <c r="AU93" s="22"/>
      <c r="AV93" s="22"/>
      <c r="AW93" s="6"/>
      <c r="AX93" s="6"/>
      <c r="AY93" s="25">
        <v>0</v>
      </c>
      <c r="AZ93" s="460"/>
      <c r="BA93" s="22"/>
      <c r="BB93" s="22"/>
      <c r="BC93" s="22"/>
      <c r="BD93" s="6"/>
      <c r="BE93" s="6"/>
      <c r="BF93" s="25">
        <v>0</v>
      </c>
      <c r="BG93" s="460"/>
      <c r="BH93" s="22"/>
      <c r="BI93" s="22"/>
      <c r="BJ93" s="22"/>
      <c r="BK93" s="6"/>
      <c r="BL93" s="6"/>
      <c r="BM93" s="25">
        <v>0</v>
      </c>
      <c r="BN93" s="460"/>
      <c r="BO93" s="22"/>
      <c r="BP93" s="22"/>
      <c r="BQ93" s="22"/>
      <c r="BR93" s="6"/>
      <c r="BS93" s="6"/>
      <c r="BT93" s="25">
        <v>0</v>
      </c>
      <c r="BU93" s="22"/>
      <c r="BV93" s="28">
        <f t="shared" si="221"/>
        <v>0</v>
      </c>
    </row>
    <row r="94" spans="2:74" x14ac:dyDescent="0.25">
      <c r="B94" s="507"/>
      <c r="C94" s="86" t="s">
        <v>55</v>
      </c>
      <c r="D94" s="5"/>
      <c r="E94" s="5"/>
      <c r="F94" s="5"/>
      <c r="G94" s="6"/>
      <c r="H94" s="6"/>
      <c r="I94" s="25">
        <v>0</v>
      </c>
      <c r="J94" s="22"/>
      <c r="K94" s="325"/>
      <c r="L94" s="321"/>
      <c r="M94" s="321"/>
      <c r="N94" s="320"/>
      <c r="O94" s="6"/>
      <c r="P94" s="25">
        <v>0</v>
      </c>
      <c r="Q94" s="22"/>
      <c r="R94" s="22"/>
      <c r="S94" s="22"/>
      <c r="T94" s="22"/>
      <c r="U94" s="6"/>
      <c r="V94" s="6"/>
      <c r="W94" s="25">
        <v>0</v>
      </c>
      <c r="X94" s="5"/>
      <c r="Y94" s="22"/>
      <c r="Z94" s="22"/>
      <c r="AA94" s="22"/>
      <c r="AB94" s="6"/>
      <c r="AC94" s="6"/>
      <c r="AD94" s="25">
        <v>0</v>
      </c>
      <c r="AE94" s="22"/>
      <c r="AF94" s="22"/>
      <c r="AG94" s="22"/>
      <c r="AH94" s="22"/>
      <c r="AI94" s="6"/>
      <c r="AJ94" s="6"/>
      <c r="AK94" s="25">
        <v>0</v>
      </c>
      <c r="AL94" s="460"/>
      <c r="AM94" s="22"/>
      <c r="AN94" s="22"/>
      <c r="AO94" s="22"/>
      <c r="AP94" s="6"/>
      <c r="AQ94" s="6"/>
      <c r="AR94" s="25">
        <v>0</v>
      </c>
      <c r="AS94" s="460"/>
      <c r="AT94" s="22"/>
      <c r="AU94" s="22"/>
      <c r="AV94" s="22"/>
      <c r="AW94" s="6"/>
      <c r="AX94" s="6"/>
      <c r="AY94" s="25">
        <v>0</v>
      </c>
      <c r="AZ94" s="460"/>
      <c r="BA94" s="22"/>
      <c r="BB94" s="22"/>
      <c r="BC94" s="22"/>
      <c r="BD94" s="6"/>
      <c r="BE94" s="6"/>
      <c r="BF94" s="25">
        <v>0</v>
      </c>
      <c r="BG94" s="460"/>
      <c r="BH94" s="22"/>
      <c r="BI94" s="22"/>
      <c r="BJ94" s="22"/>
      <c r="BK94" s="6"/>
      <c r="BL94" s="6"/>
      <c r="BM94" s="25">
        <v>0</v>
      </c>
      <c r="BN94" s="460"/>
      <c r="BO94" s="22"/>
      <c r="BP94" s="22"/>
      <c r="BQ94" s="22"/>
      <c r="BR94" s="6"/>
      <c r="BS94" s="6"/>
      <c r="BT94" s="25">
        <v>0</v>
      </c>
      <c r="BU94" s="22"/>
      <c r="BV94" s="28">
        <f t="shared" si="221"/>
        <v>0</v>
      </c>
    </row>
    <row r="95" spans="2:74" x14ac:dyDescent="0.25">
      <c r="B95" s="507"/>
      <c r="C95" s="86" t="s">
        <v>56</v>
      </c>
      <c r="D95" s="5"/>
      <c r="E95" s="5"/>
      <c r="F95" s="5"/>
      <c r="G95" s="6"/>
      <c r="H95" s="6"/>
      <c r="I95" s="25">
        <v>0</v>
      </c>
      <c r="J95" s="22"/>
      <c r="K95" s="325"/>
      <c r="L95" s="321"/>
      <c r="M95" s="321"/>
      <c r="N95" s="320"/>
      <c r="O95" s="6"/>
      <c r="P95" s="25">
        <v>0</v>
      </c>
      <c r="Q95" s="22"/>
      <c r="R95" s="22"/>
      <c r="S95" s="22"/>
      <c r="T95" s="22"/>
      <c r="U95" s="6"/>
      <c r="V95" s="6"/>
      <c r="W95" s="25">
        <v>0</v>
      </c>
      <c r="X95" s="5"/>
      <c r="Y95" s="22"/>
      <c r="Z95" s="22"/>
      <c r="AA95" s="22"/>
      <c r="AB95" s="6"/>
      <c r="AC95" s="6"/>
      <c r="AD95" s="25">
        <v>0</v>
      </c>
      <c r="AE95" s="22"/>
      <c r="AF95" s="22"/>
      <c r="AG95" s="22"/>
      <c r="AH95" s="22"/>
      <c r="AI95" s="6"/>
      <c r="AJ95" s="6"/>
      <c r="AK95" s="25">
        <v>0</v>
      </c>
      <c r="AL95" s="460"/>
      <c r="AM95" s="22"/>
      <c r="AN95" s="22"/>
      <c r="AO95" s="22"/>
      <c r="AP95" s="6"/>
      <c r="AQ95" s="6"/>
      <c r="AR95" s="25">
        <v>0</v>
      </c>
      <c r="AS95" s="460"/>
      <c r="AT95" s="22"/>
      <c r="AU95" s="22"/>
      <c r="AV95" s="22"/>
      <c r="AW95" s="6"/>
      <c r="AX95" s="6"/>
      <c r="AY95" s="25">
        <v>0</v>
      </c>
      <c r="AZ95" s="460"/>
      <c r="BA95" s="22"/>
      <c r="BB95" s="22"/>
      <c r="BC95" s="22"/>
      <c r="BD95" s="6"/>
      <c r="BE95" s="6"/>
      <c r="BF95" s="25">
        <v>0</v>
      </c>
      <c r="BG95" s="460"/>
      <c r="BH95" s="22"/>
      <c r="BI95" s="22"/>
      <c r="BJ95" s="22"/>
      <c r="BK95" s="6"/>
      <c r="BL95" s="6"/>
      <c r="BM95" s="25">
        <v>0</v>
      </c>
      <c r="BN95" s="460"/>
      <c r="BO95" s="22"/>
      <c r="BP95" s="22"/>
      <c r="BQ95" s="22"/>
      <c r="BR95" s="6"/>
      <c r="BS95" s="6"/>
      <c r="BT95" s="25">
        <v>0</v>
      </c>
      <c r="BU95" s="22"/>
      <c r="BV95" s="28">
        <f t="shared" si="221"/>
        <v>0</v>
      </c>
    </row>
    <row r="96" spans="2:74" x14ac:dyDescent="0.25">
      <c r="B96" s="507"/>
      <c r="C96" s="86" t="s">
        <v>59</v>
      </c>
      <c r="D96" s="5"/>
      <c r="E96" s="5"/>
      <c r="F96" s="5"/>
      <c r="G96" s="6"/>
      <c r="H96" s="6"/>
      <c r="I96" s="25">
        <v>0</v>
      </c>
      <c r="J96" s="22"/>
      <c r="K96" s="325"/>
      <c r="L96" s="321"/>
      <c r="M96" s="321"/>
      <c r="N96" s="320"/>
      <c r="O96" s="6"/>
      <c r="P96" s="25">
        <v>0</v>
      </c>
      <c r="Q96" s="22"/>
      <c r="R96" s="22"/>
      <c r="S96" s="22"/>
      <c r="T96" s="22"/>
      <c r="U96" s="6"/>
      <c r="V96" s="6"/>
      <c r="W96" s="25">
        <v>0</v>
      </c>
      <c r="X96" s="5"/>
      <c r="Y96" s="22"/>
      <c r="Z96" s="22"/>
      <c r="AA96" s="22"/>
      <c r="AB96" s="6"/>
      <c r="AC96" s="6"/>
      <c r="AD96" s="25">
        <v>0</v>
      </c>
      <c r="AE96" s="22"/>
      <c r="AF96" s="22"/>
      <c r="AG96" s="22"/>
      <c r="AH96" s="22"/>
      <c r="AI96" s="6"/>
      <c r="AJ96" s="6"/>
      <c r="AK96" s="25">
        <v>0</v>
      </c>
      <c r="AL96" s="460"/>
      <c r="AM96" s="22"/>
      <c r="AN96" s="22"/>
      <c r="AO96" s="22"/>
      <c r="AP96" s="6"/>
      <c r="AQ96" s="6"/>
      <c r="AR96" s="25">
        <v>0</v>
      </c>
      <c r="AS96" s="460"/>
      <c r="AT96" s="22"/>
      <c r="AU96" s="22"/>
      <c r="AV96" s="22"/>
      <c r="AW96" s="6"/>
      <c r="AX96" s="6"/>
      <c r="AY96" s="25">
        <v>0</v>
      </c>
      <c r="AZ96" s="460"/>
      <c r="BA96" s="22"/>
      <c r="BB96" s="22"/>
      <c r="BC96" s="22"/>
      <c r="BD96" s="6"/>
      <c r="BE96" s="6"/>
      <c r="BF96" s="25">
        <v>0</v>
      </c>
      <c r="BG96" s="460"/>
      <c r="BH96" s="22"/>
      <c r="BI96" s="22"/>
      <c r="BJ96" s="22"/>
      <c r="BK96" s="6"/>
      <c r="BL96" s="6"/>
      <c r="BM96" s="25">
        <v>0</v>
      </c>
      <c r="BN96" s="460"/>
      <c r="BO96" s="22"/>
      <c r="BP96" s="22"/>
      <c r="BQ96" s="22"/>
      <c r="BR96" s="6"/>
      <c r="BS96" s="6"/>
      <c r="BT96" s="25">
        <v>0</v>
      </c>
      <c r="BU96" s="22"/>
      <c r="BV96" s="28">
        <f t="shared" si="221"/>
        <v>0</v>
      </c>
    </row>
    <row r="97" spans="2:74" x14ac:dyDescent="0.25">
      <c r="B97" s="507"/>
      <c r="C97" s="86" t="s">
        <v>93</v>
      </c>
      <c r="D97" s="5"/>
      <c r="E97" s="5"/>
      <c r="F97" s="5"/>
      <c r="G97" s="6"/>
      <c r="H97" s="6"/>
      <c r="I97" s="25">
        <v>0</v>
      </c>
      <c r="J97" s="22"/>
      <c r="K97" s="325"/>
      <c r="L97" s="321"/>
      <c r="M97" s="321"/>
      <c r="N97" s="320"/>
      <c r="O97" s="6"/>
      <c r="P97" s="25">
        <v>0</v>
      </c>
      <c r="Q97" s="22"/>
      <c r="R97" s="22"/>
      <c r="S97" s="22"/>
      <c r="T97" s="22"/>
      <c r="U97" s="6"/>
      <c r="V97" s="6"/>
      <c r="W97" s="25">
        <v>0</v>
      </c>
      <c r="X97" s="5"/>
      <c r="Y97" s="22"/>
      <c r="Z97" s="22"/>
      <c r="AA97" s="22"/>
      <c r="AB97" s="6"/>
      <c r="AC97" s="6"/>
      <c r="AD97" s="25">
        <v>0</v>
      </c>
      <c r="AE97" s="22"/>
      <c r="AF97" s="22"/>
      <c r="AG97" s="22"/>
      <c r="AH97" s="22"/>
      <c r="AI97" s="6"/>
      <c r="AJ97" s="6"/>
      <c r="AK97" s="25">
        <v>0</v>
      </c>
      <c r="AL97" s="460"/>
      <c r="AM97" s="22"/>
      <c r="AN97" s="22"/>
      <c r="AO97" s="22"/>
      <c r="AP97" s="6"/>
      <c r="AQ97" s="6"/>
      <c r="AR97" s="25">
        <v>0</v>
      </c>
      <c r="AS97" s="460"/>
      <c r="AT97" s="22"/>
      <c r="AU97" s="22"/>
      <c r="AV97" s="22"/>
      <c r="AW97" s="6"/>
      <c r="AX97" s="6"/>
      <c r="AY97" s="25">
        <v>0</v>
      </c>
      <c r="AZ97" s="460"/>
      <c r="BA97" s="22"/>
      <c r="BB97" s="22"/>
      <c r="BC97" s="22"/>
      <c r="BD97" s="6"/>
      <c r="BE97" s="6"/>
      <c r="BF97" s="25">
        <v>0</v>
      </c>
      <c r="BG97" s="460"/>
      <c r="BH97" s="22"/>
      <c r="BI97" s="475"/>
      <c r="BJ97" s="22"/>
      <c r="BK97" s="6"/>
      <c r="BL97" s="6"/>
      <c r="BM97" s="25">
        <v>0</v>
      </c>
      <c r="BN97" s="460"/>
      <c r="BO97" s="22"/>
      <c r="BP97" s="22"/>
      <c r="BQ97" s="22"/>
      <c r="BR97" s="6"/>
      <c r="BS97" s="6"/>
      <c r="BT97" s="25">
        <v>0</v>
      </c>
      <c r="BU97" s="22"/>
      <c r="BV97" s="28">
        <f t="shared" si="221"/>
        <v>0</v>
      </c>
    </row>
    <row r="98" spans="2:74" x14ac:dyDescent="0.25">
      <c r="B98" s="507"/>
      <c r="C98" s="86" t="s">
        <v>95</v>
      </c>
      <c r="D98" s="5"/>
      <c r="E98" s="5"/>
      <c r="F98" s="5"/>
      <c r="G98" s="6"/>
      <c r="H98" s="6"/>
      <c r="I98" s="25">
        <v>0</v>
      </c>
      <c r="J98" s="22"/>
      <c r="K98" s="314"/>
      <c r="L98" s="314"/>
      <c r="M98" s="314"/>
      <c r="N98" s="314"/>
      <c r="O98" s="6"/>
      <c r="P98" s="25">
        <v>0</v>
      </c>
      <c r="Q98" s="22"/>
      <c r="R98" s="5"/>
      <c r="S98" s="5"/>
      <c r="T98" s="5"/>
      <c r="U98" s="5"/>
      <c r="V98" s="6"/>
      <c r="W98" s="25">
        <v>0</v>
      </c>
      <c r="X98" s="5"/>
      <c r="Y98" s="5"/>
      <c r="Z98" s="5"/>
      <c r="AA98" s="5"/>
      <c r="AB98" s="6"/>
      <c r="AC98" s="6"/>
      <c r="AD98" s="25">
        <v>0</v>
      </c>
      <c r="AE98" s="22"/>
      <c r="AF98" s="5"/>
      <c r="AG98" s="5"/>
      <c r="AH98" s="5"/>
      <c r="AI98" s="6"/>
      <c r="AJ98" s="6"/>
      <c r="AK98" s="25">
        <v>0</v>
      </c>
      <c r="AL98" s="460"/>
      <c r="AM98" s="460"/>
      <c r="AN98" s="460"/>
      <c r="AO98" s="460"/>
      <c r="AP98" s="6"/>
      <c r="AQ98" s="6"/>
      <c r="AR98" s="25">
        <v>0</v>
      </c>
      <c r="AS98" s="460"/>
      <c r="AT98" s="460"/>
      <c r="AU98" s="460"/>
      <c r="AV98" s="460"/>
      <c r="AW98" s="6"/>
      <c r="AX98" s="6"/>
      <c r="AY98" s="25">
        <v>0</v>
      </c>
      <c r="AZ98" s="460"/>
      <c r="BA98" s="460"/>
      <c r="BB98" s="460"/>
      <c r="BC98" s="460"/>
      <c r="BD98" s="6"/>
      <c r="BE98" s="6"/>
      <c r="BF98" s="25">
        <v>0</v>
      </c>
      <c r="BG98" s="460"/>
      <c r="BH98" s="460"/>
      <c r="BI98" s="460"/>
      <c r="BJ98" s="460"/>
      <c r="BK98" s="6"/>
      <c r="BL98" s="6"/>
      <c r="BM98" s="25">
        <v>0</v>
      </c>
      <c r="BN98" s="460"/>
      <c r="BO98" s="460"/>
      <c r="BP98" s="460"/>
      <c r="BQ98" s="460"/>
      <c r="BR98" s="6"/>
      <c r="BS98" s="6"/>
      <c r="BT98" s="25">
        <v>0</v>
      </c>
      <c r="BU98" s="22"/>
      <c r="BV98" s="28">
        <f t="shared" si="221"/>
        <v>0</v>
      </c>
    </row>
    <row r="99" spans="2:74" x14ac:dyDescent="0.25">
      <c r="B99" s="623" t="s">
        <v>202</v>
      </c>
      <c r="C99" s="624"/>
      <c r="D99" s="5"/>
      <c r="E99" s="5"/>
      <c r="F99" s="519" t="s">
        <v>274</v>
      </c>
      <c r="G99" s="608" t="s">
        <v>138</v>
      </c>
      <c r="H99" s="608"/>
      <c r="I99" s="520">
        <f>SUM(I100:I106)</f>
        <v>0</v>
      </c>
      <c r="J99" s="22"/>
      <c r="K99" s="325"/>
      <c r="L99" s="321"/>
      <c r="M99" s="519" t="s">
        <v>274</v>
      </c>
      <c r="N99" s="608" t="s">
        <v>138</v>
      </c>
      <c r="O99" s="608"/>
      <c r="P99" s="520">
        <f>SUM(P100:P106)</f>
        <v>0</v>
      </c>
      <c r="Q99" s="22"/>
      <c r="R99" s="22"/>
      <c r="S99" s="22"/>
      <c r="T99" s="519" t="s">
        <v>274</v>
      </c>
      <c r="U99" s="608" t="s">
        <v>138</v>
      </c>
      <c r="V99" s="608"/>
      <c r="W99" s="520">
        <f>SUM(W100:W106)</f>
        <v>0</v>
      </c>
      <c r="X99" s="5"/>
      <c r="Y99" s="22"/>
      <c r="Z99" s="22"/>
      <c r="AA99" s="519" t="s">
        <v>274</v>
      </c>
      <c r="AB99" s="608" t="s">
        <v>138</v>
      </c>
      <c r="AC99" s="608"/>
      <c r="AD99" s="520">
        <f>SUM(AD100:AD106)</f>
        <v>0</v>
      </c>
      <c r="AE99" s="22"/>
      <c r="AF99" s="22"/>
      <c r="AG99" s="22"/>
      <c r="AH99" s="519" t="s">
        <v>274</v>
      </c>
      <c r="AI99" s="608" t="s">
        <v>138</v>
      </c>
      <c r="AJ99" s="608"/>
      <c r="AK99" s="520">
        <f>SUM(AK100:AK106)</f>
        <v>0</v>
      </c>
      <c r="AL99" s="460"/>
      <c r="AM99" s="22"/>
      <c r="AN99" s="22"/>
      <c r="AO99" s="519" t="s">
        <v>274</v>
      </c>
      <c r="AP99" s="633" t="s">
        <v>138</v>
      </c>
      <c r="AQ99" s="634"/>
      <c r="AR99" s="520">
        <f>SUM(AR100:AR106)</f>
        <v>0</v>
      </c>
      <c r="AS99" s="460"/>
      <c r="AT99" s="22"/>
      <c r="AU99" s="22"/>
      <c r="AV99" s="519" t="s">
        <v>274</v>
      </c>
      <c r="AW99" s="633" t="s">
        <v>138</v>
      </c>
      <c r="AX99" s="634"/>
      <c r="AY99" s="520">
        <f>SUM(AY100:AY106)</f>
        <v>0</v>
      </c>
      <c r="AZ99" s="460"/>
      <c r="BA99" s="22"/>
      <c r="BB99" s="22"/>
      <c r="BC99" s="519" t="s">
        <v>274</v>
      </c>
      <c r="BD99" s="633" t="s">
        <v>138</v>
      </c>
      <c r="BE99" s="634"/>
      <c r="BF99" s="520">
        <f>SUM(BF100:BF106)</f>
        <v>0</v>
      </c>
      <c r="BG99" s="460"/>
      <c r="BH99" s="22"/>
      <c r="BI99" s="22"/>
      <c r="BJ99" s="519" t="s">
        <v>274</v>
      </c>
      <c r="BK99" s="633" t="s">
        <v>138</v>
      </c>
      <c r="BL99" s="634"/>
      <c r="BM99" s="520">
        <f>SUM(BM100:BM106)</f>
        <v>0</v>
      </c>
      <c r="BN99" s="460"/>
      <c r="BO99" s="22"/>
      <c r="BP99" s="22"/>
      <c r="BQ99" s="519" t="s">
        <v>274</v>
      </c>
      <c r="BR99" s="633" t="s">
        <v>138</v>
      </c>
      <c r="BS99" s="634"/>
      <c r="BT99" s="520">
        <f>SUM(BT100:BT106)</f>
        <v>0</v>
      </c>
      <c r="BU99" s="22"/>
      <c r="BV99" s="521">
        <f>+I99+P99+W99+AD99+AK99+AR99+AY99+BF99+BM99+BT99</f>
        <v>0</v>
      </c>
    </row>
    <row r="100" spans="2:74" s="286" customFormat="1" x14ac:dyDescent="0.25">
      <c r="B100" s="508"/>
      <c r="C100" s="376" t="s">
        <v>277</v>
      </c>
      <c r="D100" s="378"/>
      <c r="E100" s="5"/>
      <c r="F100" s="287"/>
      <c r="G100" s="609">
        <v>0</v>
      </c>
      <c r="H100" s="609"/>
      <c r="I100" s="518">
        <f t="shared" ref="I100:I106" si="222">ROUND(F100*G100, 0)</f>
        <v>0</v>
      </c>
      <c r="J100" s="285"/>
      <c r="K100" s="325"/>
      <c r="L100" s="321"/>
      <c r="M100" s="287"/>
      <c r="N100" s="609">
        <v>0</v>
      </c>
      <c r="O100" s="609"/>
      <c r="P100" s="518">
        <f t="shared" ref="P100:P106" si="223">ROUND(M100*N100, 0)</f>
        <v>0</v>
      </c>
      <c r="Q100" s="285"/>
      <c r="R100" s="22"/>
      <c r="S100" s="22"/>
      <c r="T100" s="287"/>
      <c r="U100" s="609">
        <v>0</v>
      </c>
      <c r="V100" s="609"/>
      <c r="W100" s="518">
        <f t="shared" ref="W100:W106" si="224">ROUND(T100*U100, 0)</f>
        <v>0</v>
      </c>
      <c r="X100" s="284"/>
      <c r="Y100" s="22"/>
      <c r="Z100" s="22"/>
      <c r="AA100" s="287"/>
      <c r="AB100" s="609">
        <v>0</v>
      </c>
      <c r="AC100" s="609"/>
      <c r="AD100" s="518">
        <f t="shared" ref="AD100:AD106" si="225">ROUND(AA100*AB100, 0)</f>
        <v>0</v>
      </c>
      <c r="AE100" s="285"/>
      <c r="AF100" s="22"/>
      <c r="AG100" s="22"/>
      <c r="AH100" s="287"/>
      <c r="AI100" s="609">
        <v>0</v>
      </c>
      <c r="AJ100" s="609"/>
      <c r="AK100" s="518">
        <f t="shared" ref="AK100:AK106" si="226">ROUND(AH100*AI100, 0)</f>
        <v>0</v>
      </c>
      <c r="AL100" s="284"/>
      <c r="AM100" s="22"/>
      <c r="AN100" s="22"/>
      <c r="AO100" s="287"/>
      <c r="AP100" s="631">
        <v>0</v>
      </c>
      <c r="AQ100" s="632"/>
      <c r="AR100" s="518">
        <f t="shared" ref="AR100:AR106" si="227">ROUND(AO100*AP100, 0)</f>
        <v>0</v>
      </c>
      <c r="AS100" s="284"/>
      <c r="AT100" s="22"/>
      <c r="AU100" s="22"/>
      <c r="AV100" s="287"/>
      <c r="AW100" s="631">
        <v>0</v>
      </c>
      <c r="AX100" s="632"/>
      <c r="AY100" s="518">
        <f t="shared" ref="AY100:AY106" si="228">ROUND(AV100*AW100, 0)</f>
        <v>0</v>
      </c>
      <c r="AZ100" s="284"/>
      <c r="BA100" s="22"/>
      <c r="BB100" s="22"/>
      <c r="BC100" s="287"/>
      <c r="BD100" s="631">
        <v>0</v>
      </c>
      <c r="BE100" s="632"/>
      <c r="BF100" s="518">
        <f t="shared" ref="BF100:BF106" si="229">ROUND(BC100*BD100, 0)</f>
        <v>0</v>
      </c>
      <c r="BG100" s="284"/>
      <c r="BH100" s="22"/>
      <c r="BI100" s="22"/>
      <c r="BJ100" s="287"/>
      <c r="BK100" s="631">
        <v>0</v>
      </c>
      <c r="BL100" s="632"/>
      <c r="BM100" s="518">
        <f t="shared" ref="BM100:BM106" si="230">ROUND(BJ100*BK100, 0)</f>
        <v>0</v>
      </c>
      <c r="BN100" s="284"/>
      <c r="BO100" s="22"/>
      <c r="BP100" s="22"/>
      <c r="BQ100" s="287"/>
      <c r="BR100" s="631">
        <v>0</v>
      </c>
      <c r="BS100" s="632"/>
      <c r="BT100" s="518">
        <f>ROUND(BQ100*BR100, 0)</f>
        <v>0</v>
      </c>
      <c r="BU100" s="285"/>
      <c r="BV100" s="517">
        <f>+I100+P100+W100+AD100+AK100+AR100+AY100+BF100+BM100+BT100</f>
        <v>0</v>
      </c>
    </row>
    <row r="101" spans="2:74" s="286" customFormat="1" x14ac:dyDescent="0.25">
      <c r="B101" s="508"/>
      <c r="C101" s="376" t="s">
        <v>278</v>
      </c>
      <c r="D101" s="377"/>
      <c r="E101" s="5"/>
      <c r="F101" s="287"/>
      <c r="G101" s="609">
        <v>0</v>
      </c>
      <c r="H101" s="609"/>
      <c r="I101" s="518">
        <f t="shared" si="222"/>
        <v>0</v>
      </c>
      <c r="J101" s="285"/>
      <c r="K101" s="325"/>
      <c r="L101" s="321"/>
      <c r="M101" s="287"/>
      <c r="N101" s="609">
        <v>0</v>
      </c>
      <c r="O101" s="609"/>
      <c r="P101" s="518">
        <f t="shared" si="223"/>
        <v>0</v>
      </c>
      <c r="Q101" s="285"/>
      <c r="R101" s="22"/>
      <c r="S101" s="22"/>
      <c r="T101" s="287"/>
      <c r="U101" s="609">
        <v>0</v>
      </c>
      <c r="V101" s="609"/>
      <c r="W101" s="518">
        <f t="shared" si="224"/>
        <v>0</v>
      </c>
      <c r="X101" s="284"/>
      <c r="Y101" s="22"/>
      <c r="Z101" s="22"/>
      <c r="AA101" s="287"/>
      <c r="AB101" s="609">
        <v>0</v>
      </c>
      <c r="AC101" s="609"/>
      <c r="AD101" s="518">
        <f t="shared" si="225"/>
        <v>0</v>
      </c>
      <c r="AE101" s="285"/>
      <c r="AF101" s="22"/>
      <c r="AG101" s="22"/>
      <c r="AH101" s="287"/>
      <c r="AI101" s="609">
        <v>0</v>
      </c>
      <c r="AJ101" s="609"/>
      <c r="AK101" s="518">
        <f t="shared" si="226"/>
        <v>0</v>
      </c>
      <c r="AL101" s="284"/>
      <c r="AM101" s="22"/>
      <c r="AN101" s="22"/>
      <c r="AO101" s="287"/>
      <c r="AP101" s="631">
        <v>0</v>
      </c>
      <c r="AQ101" s="632"/>
      <c r="AR101" s="518">
        <f t="shared" si="227"/>
        <v>0</v>
      </c>
      <c r="AS101" s="284"/>
      <c r="AT101" s="22"/>
      <c r="AU101" s="22"/>
      <c r="AV101" s="287"/>
      <c r="AW101" s="631">
        <v>0</v>
      </c>
      <c r="AX101" s="632"/>
      <c r="AY101" s="518">
        <f t="shared" si="228"/>
        <v>0</v>
      </c>
      <c r="AZ101" s="284"/>
      <c r="BA101" s="22"/>
      <c r="BB101" s="22"/>
      <c r="BC101" s="287"/>
      <c r="BD101" s="631">
        <v>0</v>
      </c>
      <c r="BE101" s="632"/>
      <c r="BF101" s="518">
        <f t="shared" si="229"/>
        <v>0</v>
      </c>
      <c r="BG101" s="284"/>
      <c r="BH101" s="22"/>
      <c r="BI101" s="22"/>
      <c r="BJ101" s="287"/>
      <c r="BK101" s="631">
        <v>0</v>
      </c>
      <c r="BL101" s="632"/>
      <c r="BM101" s="518">
        <f t="shared" si="230"/>
        <v>0</v>
      </c>
      <c r="BN101" s="284"/>
      <c r="BO101" s="22"/>
      <c r="BP101" s="22"/>
      <c r="BQ101" s="287"/>
      <c r="BR101" s="631">
        <v>0</v>
      </c>
      <c r="BS101" s="632"/>
      <c r="BT101" s="518">
        <f t="shared" ref="BT101:BT106" si="231">ROUND(BQ101*BR101, 0)</f>
        <v>0</v>
      </c>
      <c r="BU101" s="285"/>
      <c r="BV101" s="517">
        <f t="shared" si="221"/>
        <v>0</v>
      </c>
    </row>
    <row r="102" spans="2:74" s="286" customFormat="1" x14ac:dyDescent="0.25">
      <c r="B102" s="508"/>
      <c r="C102" s="376" t="s">
        <v>279</v>
      </c>
      <c r="D102" s="377"/>
      <c r="E102" s="5"/>
      <c r="F102" s="287"/>
      <c r="G102" s="609">
        <v>0</v>
      </c>
      <c r="H102" s="609"/>
      <c r="I102" s="518">
        <f t="shared" si="222"/>
        <v>0</v>
      </c>
      <c r="J102" s="285"/>
      <c r="K102" s="325"/>
      <c r="L102" s="321"/>
      <c r="M102" s="287"/>
      <c r="N102" s="609">
        <v>0</v>
      </c>
      <c r="O102" s="609"/>
      <c r="P102" s="518">
        <f t="shared" si="223"/>
        <v>0</v>
      </c>
      <c r="Q102" s="285"/>
      <c r="R102" s="22"/>
      <c r="S102" s="22"/>
      <c r="T102" s="287"/>
      <c r="U102" s="609">
        <v>0</v>
      </c>
      <c r="V102" s="609"/>
      <c r="W102" s="518">
        <f t="shared" si="224"/>
        <v>0</v>
      </c>
      <c r="X102" s="284"/>
      <c r="Y102" s="22"/>
      <c r="Z102" s="22"/>
      <c r="AA102" s="287"/>
      <c r="AB102" s="609">
        <v>0</v>
      </c>
      <c r="AC102" s="609"/>
      <c r="AD102" s="518">
        <f t="shared" si="225"/>
        <v>0</v>
      </c>
      <c r="AE102" s="285"/>
      <c r="AF102" s="22"/>
      <c r="AG102" s="22"/>
      <c r="AH102" s="287"/>
      <c r="AI102" s="609">
        <v>0</v>
      </c>
      <c r="AJ102" s="609"/>
      <c r="AK102" s="518">
        <f t="shared" si="226"/>
        <v>0</v>
      </c>
      <c r="AL102" s="284"/>
      <c r="AM102" s="22"/>
      <c r="AN102" s="22"/>
      <c r="AO102" s="287"/>
      <c r="AP102" s="631">
        <v>0</v>
      </c>
      <c r="AQ102" s="632"/>
      <c r="AR102" s="518">
        <f t="shared" si="227"/>
        <v>0</v>
      </c>
      <c r="AS102" s="284"/>
      <c r="AT102" s="22"/>
      <c r="AU102" s="22"/>
      <c r="AV102" s="287"/>
      <c r="AW102" s="631">
        <v>0</v>
      </c>
      <c r="AX102" s="632"/>
      <c r="AY102" s="518">
        <f t="shared" si="228"/>
        <v>0</v>
      </c>
      <c r="AZ102" s="284"/>
      <c r="BA102" s="22"/>
      <c r="BB102" s="22"/>
      <c r="BC102" s="287"/>
      <c r="BD102" s="631">
        <v>0</v>
      </c>
      <c r="BE102" s="632"/>
      <c r="BF102" s="518">
        <f t="shared" si="229"/>
        <v>0</v>
      </c>
      <c r="BG102" s="284"/>
      <c r="BH102" s="22"/>
      <c r="BI102" s="22"/>
      <c r="BJ102" s="287"/>
      <c r="BK102" s="631">
        <v>0</v>
      </c>
      <c r="BL102" s="632"/>
      <c r="BM102" s="518">
        <f t="shared" si="230"/>
        <v>0</v>
      </c>
      <c r="BN102" s="284"/>
      <c r="BO102" s="22"/>
      <c r="BP102" s="22"/>
      <c r="BQ102" s="287"/>
      <c r="BR102" s="631">
        <v>0</v>
      </c>
      <c r="BS102" s="632"/>
      <c r="BT102" s="518">
        <f t="shared" si="231"/>
        <v>0</v>
      </c>
      <c r="BU102" s="285"/>
      <c r="BV102" s="517">
        <f t="shared" si="221"/>
        <v>0</v>
      </c>
    </row>
    <row r="103" spans="2:74" s="286" customFormat="1" x14ac:dyDescent="0.25">
      <c r="B103" s="508"/>
      <c r="C103" s="376" t="s">
        <v>280</v>
      </c>
      <c r="D103" s="377"/>
      <c r="E103" s="5"/>
      <c r="F103" s="287"/>
      <c r="G103" s="609">
        <v>0</v>
      </c>
      <c r="H103" s="609"/>
      <c r="I103" s="518">
        <f t="shared" si="222"/>
        <v>0</v>
      </c>
      <c r="J103" s="285"/>
      <c r="K103" s="325"/>
      <c r="L103" s="321"/>
      <c r="M103" s="287"/>
      <c r="N103" s="609">
        <v>0</v>
      </c>
      <c r="O103" s="609"/>
      <c r="P103" s="518">
        <f t="shared" si="223"/>
        <v>0</v>
      </c>
      <c r="Q103" s="285"/>
      <c r="R103" s="22"/>
      <c r="S103" s="22"/>
      <c r="T103" s="287"/>
      <c r="U103" s="609">
        <v>0</v>
      </c>
      <c r="V103" s="609"/>
      <c r="W103" s="518">
        <f t="shared" si="224"/>
        <v>0</v>
      </c>
      <c r="X103" s="284"/>
      <c r="Y103" s="22"/>
      <c r="Z103" s="22"/>
      <c r="AA103" s="287"/>
      <c r="AB103" s="609">
        <v>0</v>
      </c>
      <c r="AC103" s="609"/>
      <c r="AD103" s="518">
        <f t="shared" si="225"/>
        <v>0</v>
      </c>
      <c r="AE103" s="285"/>
      <c r="AF103" s="22"/>
      <c r="AG103" s="22"/>
      <c r="AH103" s="287"/>
      <c r="AI103" s="609">
        <v>0</v>
      </c>
      <c r="AJ103" s="609"/>
      <c r="AK103" s="518">
        <f t="shared" si="226"/>
        <v>0</v>
      </c>
      <c r="AL103" s="284"/>
      <c r="AM103" s="22"/>
      <c r="AN103" s="22"/>
      <c r="AO103" s="287"/>
      <c r="AP103" s="631">
        <v>0</v>
      </c>
      <c r="AQ103" s="632"/>
      <c r="AR103" s="518">
        <f t="shared" si="227"/>
        <v>0</v>
      </c>
      <c r="AS103" s="284"/>
      <c r="AT103" s="22"/>
      <c r="AU103" s="22"/>
      <c r="AV103" s="287"/>
      <c r="AW103" s="631">
        <v>0</v>
      </c>
      <c r="AX103" s="632"/>
      <c r="AY103" s="518">
        <f t="shared" si="228"/>
        <v>0</v>
      </c>
      <c r="AZ103" s="284"/>
      <c r="BA103" s="22"/>
      <c r="BB103" s="22"/>
      <c r="BC103" s="287"/>
      <c r="BD103" s="631">
        <v>0</v>
      </c>
      <c r="BE103" s="632"/>
      <c r="BF103" s="518">
        <f t="shared" si="229"/>
        <v>0</v>
      </c>
      <c r="BG103" s="284"/>
      <c r="BH103" s="22"/>
      <c r="BI103" s="22"/>
      <c r="BJ103" s="287"/>
      <c r="BK103" s="631">
        <v>0</v>
      </c>
      <c r="BL103" s="632"/>
      <c r="BM103" s="518">
        <f t="shared" si="230"/>
        <v>0</v>
      </c>
      <c r="BN103" s="284"/>
      <c r="BO103" s="22"/>
      <c r="BP103" s="22"/>
      <c r="BQ103" s="287"/>
      <c r="BR103" s="631">
        <v>0</v>
      </c>
      <c r="BS103" s="632"/>
      <c r="BT103" s="518">
        <f t="shared" si="231"/>
        <v>0</v>
      </c>
      <c r="BU103" s="285"/>
      <c r="BV103" s="517">
        <f t="shared" si="221"/>
        <v>0</v>
      </c>
    </row>
    <row r="104" spans="2:74" s="286" customFormat="1" x14ac:dyDescent="0.25">
      <c r="B104" s="508"/>
      <c r="C104" s="376" t="s">
        <v>281</v>
      </c>
      <c r="D104" s="377"/>
      <c r="E104" s="5"/>
      <c r="F104" s="287"/>
      <c r="G104" s="609">
        <v>0</v>
      </c>
      <c r="H104" s="609"/>
      <c r="I104" s="518">
        <f t="shared" si="222"/>
        <v>0</v>
      </c>
      <c r="J104" s="285"/>
      <c r="K104" s="325"/>
      <c r="L104" s="321"/>
      <c r="M104" s="287"/>
      <c r="N104" s="609">
        <v>0</v>
      </c>
      <c r="O104" s="609"/>
      <c r="P104" s="518">
        <f t="shared" si="223"/>
        <v>0</v>
      </c>
      <c r="Q104" s="285"/>
      <c r="R104" s="22"/>
      <c r="S104" s="22"/>
      <c r="T104" s="287"/>
      <c r="U104" s="609">
        <v>0</v>
      </c>
      <c r="V104" s="609"/>
      <c r="W104" s="518">
        <f t="shared" si="224"/>
        <v>0</v>
      </c>
      <c r="X104" s="284"/>
      <c r="Y104" s="22"/>
      <c r="Z104" s="22"/>
      <c r="AA104" s="287"/>
      <c r="AB104" s="609">
        <v>0</v>
      </c>
      <c r="AC104" s="609"/>
      <c r="AD104" s="518">
        <f t="shared" si="225"/>
        <v>0</v>
      </c>
      <c r="AE104" s="285"/>
      <c r="AF104" s="22"/>
      <c r="AG104" s="22"/>
      <c r="AH104" s="287"/>
      <c r="AI104" s="609">
        <v>0</v>
      </c>
      <c r="AJ104" s="609"/>
      <c r="AK104" s="518">
        <f t="shared" si="226"/>
        <v>0</v>
      </c>
      <c r="AL104" s="284"/>
      <c r="AM104" s="22"/>
      <c r="AN104" s="22"/>
      <c r="AO104" s="287"/>
      <c r="AP104" s="631">
        <v>0</v>
      </c>
      <c r="AQ104" s="632"/>
      <c r="AR104" s="518">
        <f t="shared" si="227"/>
        <v>0</v>
      </c>
      <c r="AS104" s="284"/>
      <c r="AT104" s="22"/>
      <c r="AU104" s="22"/>
      <c r="AV104" s="287"/>
      <c r="AW104" s="631">
        <v>0</v>
      </c>
      <c r="AX104" s="632"/>
      <c r="AY104" s="518">
        <f t="shared" si="228"/>
        <v>0</v>
      </c>
      <c r="AZ104" s="284"/>
      <c r="BA104" s="22"/>
      <c r="BB104" s="22"/>
      <c r="BC104" s="287"/>
      <c r="BD104" s="631">
        <v>0</v>
      </c>
      <c r="BE104" s="632"/>
      <c r="BF104" s="518">
        <f t="shared" si="229"/>
        <v>0</v>
      </c>
      <c r="BG104" s="284"/>
      <c r="BH104" s="22"/>
      <c r="BI104" s="22"/>
      <c r="BJ104" s="287"/>
      <c r="BK104" s="631">
        <v>0</v>
      </c>
      <c r="BL104" s="632"/>
      <c r="BM104" s="518">
        <f t="shared" si="230"/>
        <v>0</v>
      </c>
      <c r="BN104" s="284"/>
      <c r="BO104" s="22"/>
      <c r="BP104" s="22"/>
      <c r="BQ104" s="287"/>
      <c r="BR104" s="631">
        <v>0</v>
      </c>
      <c r="BS104" s="632"/>
      <c r="BT104" s="518">
        <f t="shared" si="231"/>
        <v>0</v>
      </c>
      <c r="BU104" s="285"/>
      <c r="BV104" s="517">
        <f t="shared" si="221"/>
        <v>0</v>
      </c>
    </row>
    <row r="105" spans="2:74" s="286" customFormat="1" x14ac:dyDescent="0.25">
      <c r="B105" s="508"/>
      <c r="C105" s="376" t="s">
        <v>283</v>
      </c>
      <c r="D105" s="377"/>
      <c r="E105" s="5"/>
      <c r="F105" s="287"/>
      <c r="G105" s="609">
        <v>0</v>
      </c>
      <c r="H105" s="609"/>
      <c r="I105" s="518">
        <f t="shared" si="222"/>
        <v>0</v>
      </c>
      <c r="J105" s="285"/>
      <c r="K105" s="325"/>
      <c r="L105" s="321"/>
      <c r="M105" s="287"/>
      <c r="N105" s="609">
        <v>0</v>
      </c>
      <c r="O105" s="609"/>
      <c r="P105" s="518">
        <f t="shared" si="223"/>
        <v>0</v>
      </c>
      <c r="Q105" s="285"/>
      <c r="R105" s="22"/>
      <c r="S105" s="22"/>
      <c r="T105" s="287"/>
      <c r="U105" s="609">
        <v>0</v>
      </c>
      <c r="V105" s="609"/>
      <c r="W105" s="518">
        <f t="shared" si="224"/>
        <v>0</v>
      </c>
      <c r="X105" s="284"/>
      <c r="Y105" s="22"/>
      <c r="Z105" s="22"/>
      <c r="AA105" s="287"/>
      <c r="AB105" s="609">
        <v>0</v>
      </c>
      <c r="AC105" s="609"/>
      <c r="AD105" s="518">
        <f t="shared" si="225"/>
        <v>0</v>
      </c>
      <c r="AE105" s="285"/>
      <c r="AF105" s="22"/>
      <c r="AG105" s="22"/>
      <c r="AH105" s="287"/>
      <c r="AI105" s="609">
        <v>0</v>
      </c>
      <c r="AJ105" s="609"/>
      <c r="AK105" s="518">
        <f t="shared" si="226"/>
        <v>0</v>
      </c>
      <c r="AL105" s="284"/>
      <c r="AM105" s="22"/>
      <c r="AN105" s="22"/>
      <c r="AO105" s="287"/>
      <c r="AP105" s="631">
        <v>0</v>
      </c>
      <c r="AQ105" s="632"/>
      <c r="AR105" s="518">
        <f t="shared" si="227"/>
        <v>0</v>
      </c>
      <c r="AS105" s="284"/>
      <c r="AT105" s="22"/>
      <c r="AU105" s="22"/>
      <c r="AV105" s="287"/>
      <c r="AW105" s="631">
        <v>0</v>
      </c>
      <c r="AX105" s="632"/>
      <c r="AY105" s="518">
        <f t="shared" si="228"/>
        <v>0</v>
      </c>
      <c r="AZ105" s="284"/>
      <c r="BA105" s="22"/>
      <c r="BB105" s="22"/>
      <c r="BC105" s="287"/>
      <c r="BD105" s="631">
        <v>0</v>
      </c>
      <c r="BE105" s="632"/>
      <c r="BF105" s="518">
        <f t="shared" si="229"/>
        <v>0</v>
      </c>
      <c r="BG105" s="284"/>
      <c r="BH105" s="22"/>
      <c r="BI105" s="22"/>
      <c r="BJ105" s="287"/>
      <c r="BK105" s="631">
        <v>0</v>
      </c>
      <c r="BL105" s="632"/>
      <c r="BM105" s="518">
        <f t="shared" si="230"/>
        <v>0</v>
      </c>
      <c r="BN105" s="284"/>
      <c r="BO105" s="22"/>
      <c r="BP105" s="22"/>
      <c r="BQ105" s="287"/>
      <c r="BR105" s="631">
        <v>0</v>
      </c>
      <c r="BS105" s="632"/>
      <c r="BT105" s="518">
        <f t="shared" si="231"/>
        <v>0</v>
      </c>
      <c r="BU105" s="285"/>
      <c r="BV105" s="517">
        <f t="shared" si="221"/>
        <v>0</v>
      </c>
    </row>
    <row r="106" spans="2:74" s="286" customFormat="1" x14ac:dyDescent="0.25">
      <c r="B106" s="508"/>
      <c r="C106" s="376" t="s">
        <v>282</v>
      </c>
      <c r="D106" s="379"/>
      <c r="E106" s="5"/>
      <c r="F106" s="287"/>
      <c r="G106" s="609">
        <v>0</v>
      </c>
      <c r="H106" s="609"/>
      <c r="I106" s="518">
        <f t="shared" si="222"/>
        <v>0</v>
      </c>
      <c r="J106" s="285"/>
      <c r="K106" s="314"/>
      <c r="L106" s="314"/>
      <c r="M106" s="287"/>
      <c r="N106" s="609">
        <v>0</v>
      </c>
      <c r="O106" s="609"/>
      <c r="P106" s="518">
        <f t="shared" si="223"/>
        <v>0</v>
      </c>
      <c r="Q106" s="285"/>
      <c r="R106" s="22"/>
      <c r="S106" s="22"/>
      <c r="T106" s="287"/>
      <c r="U106" s="609">
        <v>0</v>
      </c>
      <c r="V106" s="609"/>
      <c r="W106" s="518">
        <f t="shared" si="224"/>
        <v>0</v>
      </c>
      <c r="X106" s="284"/>
      <c r="Y106" s="22"/>
      <c r="Z106" s="22"/>
      <c r="AA106" s="287"/>
      <c r="AB106" s="609">
        <v>0</v>
      </c>
      <c r="AC106" s="609"/>
      <c r="AD106" s="518">
        <f t="shared" si="225"/>
        <v>0</v>
      </c>
      <c r="AE106" s="285"/>
      <c r="AF106" s="22"/>
      <c r="AG106" s="22"/>
      <c r="AH106" s="287"/>
      <c r="AI106" s="609">
        <v>0</v>
      </c>
      <c r="AJ106" s="609"/>
      <c r="AK106" s="518">
        <f t="shared" si="226"/>
        <v>0</v>
      </c>
      <c r="AL106" s="284"/>
      <c r="AM106" s="22"/>
      <c r="AN106" s="22"/>
      <c r="AO106" s="287"/>
      <c r="AP106" s="631">
        <v>0</v>
      </c>
      <c r="AQ106" s="632"/>
      <c r="AR106" s="518">
        <f t="shared" si="227"/>
        <v>0</v>
      </c>
      <c r="AS106" s="284"/>
      <c r="AT106" s="22"/>
      <c r="AU106" s="22"/>
      <c r="AV106" s="287"/>
      <c r="AW106" s="631">
        <v>0</v>
      </c>
      <c r="AX106" s="632"/>
      <c r="AY106" s="518">
        <f t="shared" si="228"/>
        <v>0</v>
      </c>
      <c r="AZ106" s="284"/>
      <c r="BA106" s="22"/>
      <c r="BB106" s="22"/>
      <c r="BC106" s="287"/>
      <c r="BD106" s="631">
        <v>0</v>
      </c>
      <c r="BE106" s="632"/>
      <c r="BF106" s="518">
        <f t="shared" si="229"/>
        <v>0</v>
      </c>
      <c r="BG106" s="284"/>
      <c r="BH106" s="22"/>
      <c r="BI106" s="22"/>
      <c r="BJ106" s="287"/>
      <c r="BK106" s="631">
        <v>0</v>
      </c>
      <c r="BL106" s="632"/>
      <c r="BM106" s="518">
        <f t="shared" si="230"/>
        <v>0</v>
      </c>
      <c r="BN106" s="284"/>
      <c r="BO106" s="22"/>
      <c r="BP106" s="22"/>
      <c r="BQ106" s="287"/>
      <c r="BR106" s="631">
        <v>0</v>
      </c>
      <c r="BS106" s="632"/>
      <c r="BT106" s="518">
        <f t="shared" si="231"/>
        <v>0</v>
      </c>
      <c r="BU106" s="285"/>
      <c r="BV106" s="517">
        <f t="shared" si="221"/>
        <v>0</v>
      </c>
    </row>
    <row r="107" spans="2:74" x14ac:dyDescent="0.25">
      <c r="B107" s="591" t="s">
        <v>60</v>
      </c>
      <c r="C107" s="592"/>
      <c r="D107" s="5"/>
      <c r="E107" s="5"/>
      <c r="F107" s="5"/>
      <c r="G107" s="6"/>
      <c r="H107" s="6"/>
      <c r="I107" s="87">
        <f>SUM(I108:I114)</f>
        <v>0</v>
      </c>
      <c r="J107" s="22"/>
      <c r="K107" s="325"/>
      <c r="L107" s="321"/>
      <c r="M107" s="321"/>
      <c r="N107" s="320"/>
      <c r="O107" s="6"/>
      <c r="P107" s="87">
        <f>SUM(P108:P114)</f>
        <v>0</v>
      </c>
      <c r="Q107" s="22"/>
      <c r="R107" s="22"/>
      <c r="S107" s="22"/>
      <c r="T107" s="22"/>
      <c r="U107" s="6"/>
      <c r="V107" s="6"/>
      <c r="W107" s="87">
        <f>SUM(W108:W114)</f>
        <v>0</v>
      </c>
      <c r="X107" s="5"/>
      <c r="Y107" s="22"/>
      <c r="Z107" s="22"/>
      <c r="AA107" s="22"/>
      <c r="AB107" s="6"/>
      <c r="AC107" s="6"/>
      <c r="AD107" s="87">
        <f>SUM(AD108:AD114)</f>
        <v>0</v>
      </c>
      <c r="AE107" s="22"/>
      <c r="AF107" s="22"/>
      <c r="AG107" s="22"/>
      <c r="AH107" s="22"/>
      <c r="AI107" s="6"/>
      <c r="AJ107" s="6"/>
      <c r="AK107" s="87">
        <f>SUM(AK108:AK114)</f>
        <v>0</v>
      </c>
      <c r="AL107" s="460"/>
      <c r="AM107" s="22"/>
      <c r="AN107" s="22"/>
      <c r="AO107" s="22"/>
      <c r="AP107" s="6"/>
      <c r="AQ107" s="6"/>
      <c r="AR107" s="87">
        <f>SUM(AR108:AR114)</f>
        <v>0</v>
      </c>
      <c r="AS107" s="460"/>
      <c r="AT107" s="22"/>
      <c r="AU107" s="22"/>
      <c r="AV107" s="22"/>
      <c r="AW107" s="6"/>
      <c r="AX107" s="6"/>
      <c r="AY107" s="87">
        <f>SUM(AY108:AY114)</f>
        <v>0</v>
      </c>
      <c r="AZ107" s="460"/>
      <c r="BA107" s="22"/>
      <c r="BB107" s="22"/>
      <c r="BC107" s="22"/>
      <c r="BD107" s="6"/>
      <c r="BE107" s="6"/>
      <c r="BF107" s="87">
        <f>SUM(BF108:BF114)</f>
        <v>0</v>
      </c>
      <c r="BG107" s="460"/>
      <c r="BH107" s="22"/>
      <c r="BI107" s="22"/>
      <c r="BJ107" s="22"/>
      <c r="BK107" s="6"/>
      <c r="BL107" s="6"/>
      <c r="BM107" s="87">
        <f>SUM(BM108:BM114)</f>
        <v>0</v>
      </c>
      <c r="BN107" s="460"/>
      <c r="BO107" s="22"/>
      <c r="BP107" s="22"/>
      <c r="BQ107" s="22"/>
      <c r="BR107" s="6"/>
      <c r="BS107" s="6"/>
      <c r="BT107" s="87">
        <f>SUM(BT108:BT114)</f>
        <v>0</v>
      </c>
      <c r="BU107" s="22"/>
      <c r="BV107" s="370">
        <f>+I107+P107+W107+AD107+AK107+AR107+AY107+BF107+BM107+BT107</f>
        <v>0</v>
      </c>
    </row>
    <row r="108" spans="2:74" x14ac:dyDescent="0.25">
      <c r="B108" s="507"/>
      <c r="C108" s="365" t="s">
        <v>92</v>
      </c>
      <c r="D108" s="5"/>
      <c r="E108" s="5"/>
      <c r="F108" s="5"/>
      <c r="G108" s="6"/>
      <c r="H108" s="6"/>
      <c r="I108" s="25">
        <v>0</v>
      </c>
      <c r="J108" s="22"/>
      <c r="K108" s="325"/>
      <c r="L108" s="321"/>
      <c r="M108" s="321"/>
      <c r="N108" s="320"/>
      <c r="O108" s="6"/>
      <c r="P108" s="25">
        <v>0</v>
      </c>
      <c r="Q108" s="22"/>
      <c r="R108" s="5"/>
      <c r="S108" s="5"/>
      <c r="T108" s="22"/>
      <c r="U108" s="6"/>
      <c r="V108" s="6"/>
      <c r="W108" s="25">
        <v>0</v>
      </c>
      <c r="X108" s="5"/>
      <c r="Y108" s="5"/>
      <c r="Z108" s="5"/>
      <c r="AA108" s="22"/>
      <c r="AB108" s="6"/>
      <c r="AC108" s="6"/>
      <c r="AD108" s="25">
        <v>0</v>
      </c>
      <c r="AE108" s="22"/>
      <c r="AF108" s="22"/>
      <c r="AG108" s="22"/>
      <c r="AH108" s="22"/>
      <c r="AI108" s="6"/>
      <c r="AJ108" s="6"/>
      <c r="AK108" s="25">
        <v>0</v>
      </c>
      <c r="AL108" s="460"/>
      <c r="AM108" s="460"/>
      <c r="AN108" s="460"/>
      <c r="AO108" s="22"/>
      <c r="AP108" s="6"/>
      <c r="AQ108" s="6"/>
      <c r="AR108" s="25">
        <v>0</v>
      </c>
      <c r="AS108" s="460"/>
      <c r="AT108" s="460"/>
      <c r="AU108" s="460"/>
      <c r="AV108" s="22"/>
      <c r="AW108" s="6"/>
      <c r="AX108" s="6"/>
      <c r="AY108" s="25">
        <v>0</v>
      </c>
      <c r="AZ108" s="460"/>
      <c r="BA108" s="460"/>
      <c r="BB108" s="460"/>
      <c r="BC108" s="22"/>
      <c r="BD108" s="6"/>
      <c r="BE108" s="6"/>
      <c r="BF108" s="25">
        <v>0</v>
      </c>
      <c r="BG108" s="460"/>
      <c r="BH108" s="460"/>
      <c r="BI108" s="460"/>
      <c r="BJ108" s="22"/>
      <c r="BK108" s="6"/>
      <c r="BL108" s="6"/>
      <c r="BM108" s="25">
        <v>0</v>
      </c>
      <c r="BN108" s="460"/>
      <c r="BO108" s="460"/>
      <c r="BP108" s="460"/>
      <c r="BQ108" s="22"/>
      <c r="BR108" s="6"/>
      <c r="BS108" s="6"/>
      <c r="BT108" s="25">
        <v>0</v>
      </c>
      <c r="BU108" s="22"/>
      <c r="BV108" s="28">
        <f t="shared" si="221"/>
        <v>0</v>
      </c>
    </row>
    <row r="109" spans="2:74" x14ac:dyDescent="0.25">
      <c r="B109" s="507"/>
      <c r="C109" s="86" t="s">
        <v>61</v>
      </c>
      <c r="D109" s="5"/>
      <c r="E109" s="5"/>
      <c r="F109" s="5"/>
      <c r="G109" s="6"/>
      <c r="H109" s="6"/>
      <c r="I109" s="25">
        <v>0</v>
      </c>
      <c r="J109" s="22"/>
      <c r="K109" s="325"/>
      <c r="L109" s="321"/>
      <c r="M109" s="321"/>
      <c r="N109" s="320"/>
      <c r="O109" s="6"/>
      <c r="P109" s="25">
        <v>0</v>
      </c>
      <c r="Q109" s="22"/>
      <c r="R109" s="22"/>
      <c r="S109" s="22"/>
      <c r="T109" s="22"/>
      <c r="U109" s="6"/>
      <c r="V109" s="6"/>
      <c r="W109" s="25">
        <v>0</v>
      </c>
      <c r="X109" s="5"/>
      <c r="Y109" s="22"/>
      <c r="Z109" s="22"/>
      <c r="AA109" s="22"/>
      <c r="AB109" s="6"/>
      <c r="AC109" s="6"/>
      <c r="AD109" s="25">
        <v>0</v>
      </c>
      <c r="AE109" s="22"/>
      <c r="AF109" s="22"/>
      <c r="AG109" s="22"/>
      <c r="AH109" s="22"/>
      <c r="AI109" s="6"/>
      <c r="AJ109" s="6"/>
      <c r="AK109" s="25">
        <v>0</v>
      </c>
      <c r="AL109" s="460"/>
      <c r="AM109" s="22"/>
      <c r="AN109" s="22"/>
      <c r="AO109" s="22"/>
      <c r="AP109" s="6"/>
      <c r="AQ109" s="6"/>
      <c r="AR109" s="25">
        <v>0</v>
      </c>
      <c r="AS109" s="460"/>
      <c r="AT109" s="22"/>
      <c r="AU109" s="22"/>
      <c r="AV109" s="22"/>
      <c r="AW109" s="6"/>
      <c r="AX109" s="6"/>
      <c r="AY109" s="25">
        <v>0</v>
      </c>
      <c r="AZ109" s="460"/>
      <c r="BA109" s="22"/>
      <c r="BB109" s="22"/>
      <c r="BC109" s="22"/>
      <c r="BD109" s="6"/>
      <c r="BE109" s="6"/>
      <c r="BF109" s="25">
        <v>0</v>
      </c>
      <c r="BG109" s="460"/>
      <c r="BH109" s="22"/>
      <c r="BI109" s="22"/>
      <c r="BJ109" s="22"/>
      <c r="BK109" s="6"/>
      <c r="BL109" s="6"/>
      <c r="BM109" s="25">
        <v>0</v>
      </c>
      <c r="BN109" s="460"/>
      <c r="BO109" s="22"/>
      <c r="BP109" s="22"/>
      <c r="BQ109" s="22"/>
      <c r="BR109" s="6"/>
      <c r="BS109" s="6"/>
      <c r="BT109" s="25">
        <v>0</v>
      </c>
      <c r="BU109" s="22"/>
      <c r="BV109" s="28">
        <f t="shared" si="221"/>
        <v>0</v>
      </c>
    </row>
    <row r="110" spans="2:74" x14ac:dyDescent="0.25">
      <c r="B110" s="507"/>
      <c r="C110" s="86" t="s">
        <v>90</v>
      </c>
      <c r="D110" s="5"/>
      <c r="E110" s="5"/>
      <c r="F110" s="5"/>
      <c r="G110" s="6"/>
      <c r="H110" s="6"/>
      <c r="I110" s="25">
        <v>0</v>
      </c>
      <c r="J110" s="22"/>
      <c r="K110" s="325"/>
      <c r="L110" s="321"/>
      <c r="M110" s="321"/>
      <c r="N110" s="320"/>
      <c r="O110" s="6"/>
      <c r="P110" s="25">
        <v>0</v>
      </c>
      <c r="Q110" s="22"/>
      <c r="R110" s="22"/>
      <c r="S110" s="22"/>
      <c r="T110" s="22"/>
      <c r="U110" s="6"/>
      <c r="V110" s="6"/>
      <c r="W110" s="25">
        <v>0</v>
      </c>
      <c r="X110" s="5"/>
      <c r="Y110" s="22"/>
      <c r="Z110" s="22"/>
      <c r="AA110" s="22"/>
      <c r="AB110" s="6"/>
      <c r="AC110" s="6"/>
      <c r="AD110" s="25">
        <v>0</v>
      </c>
      <c r="AE110" s="22"/>
      <c r="AF110" s="22"/>
      <c r="AG110" s="22"/>
      <c r="AH110" s="22"/>
      <c r="AI110" s="6"/>
      <c r="AJ110" s="6"/>
      <c r="AK110" s="25">
        <v>0</v>
      </c>
      <c r="AL110" s="460"/>
      <c r="AM110" s="22"/>
      <c r="AN110" s="22"/>
      <c r="AO110" s="22"/>
      <c r="AP110" s="6"/>
      <c r="AQ110" s="6"/>
      <c r="AR110" s="25">
        <v>0</v>
      </c>
      <c r="AS110" s="460"/>
      <c r="AT110" s="22"/>
      <c r="AU110" s="22"/>
      <c r="AV110" s="22"/>
      <c r="AW110" s="6"/>
      <c r="AX110" s="6"/>
      <c r="AY110" s="25">
        <v>0</v>
      </c>
      <c r="AZ110" s="460"/>
      <c r="BA110" s="22"/>
      <c r="BB110" s="22"/>
      <c r="BC110" s="22"/>
      <c r="BD110" s="6"/>
      <c r="BE110" s="6"/>
      <c r="BF110" s="25">
        <v>0</v>
      </c>
      <c r="BG110" s="460"/>
      <c r="BH110" s="22"/>
      <c r="BI110" s="22"/>
      <c r="BJ110" s="22"/>
      <c r="BK110" s="6"/>
      <c r="BL110" s="6"/>
      <c r="BM110" s="25">
        <v>0</v>
      </c>
      <c r="BN110" s="460"/>
      <c r="BO110" s="22"/>
      <c r="BP110" s="22"/>
      <c r="BQ110" s="22"/>
      <c r="BR110" s="6"/>
      <c r="BS110" s="6"/>
      <c r="BT110" s="25">
        <v>0</v>
      </c>
      <c r="BU110" s="22"/>
      <c r="BV110" s="28">
        <f t="shared" si="221"/>
        <v>0</v>
      </c>
    </row>
    <row r="111" spans="2:74" x14ac:dyDescent="0.25">
      <c r="B111" s="507"/>
      <c r="C111" s="86" t="s">
        <v>62</v>
      </c>
      <c r="D111" s="5"/>
      <c r="E111" s="5"/>
      <c r="F111" s="5"/>
      <c r="G111" s="6"/>
      <c r="H111" s="6"/>
      <c r="I111" s="25">
        <v>0</v>
      </c>
      <c r="J111" s="22"/>
      <c r="K111" s="325"/>
      <c r="L111" s="321"/>
      <c r="M111" s="321"/>
      <c r="N111" s="320"/>
      <c r="O111" s="6"/>
      <c r="P111" s="25">
        <v>0</v>
      </c>
      <c r="Q111" s="22"/>
      <c r="R111" s="22"/>
      <c r="S111" s="22"/>
      <c r="T111" s="22"/>
      <c r="U111" s="6"/>
      <c r="V111" s="6"/>
      <c r="W111" s="25">
        <v>0</v>
      </c>
      <c r="X111" s="5"/>
      <c r="Y111" s="22"/>
      <c r="Z111" s="22"/>
      <c r="AA111" s="22"/>
      <c r="AB111" s="6"/>
      <c r="AC111" s="6"/>
      <c r="AD111" s="25">
        <v>0</v>
      </c>
      <c r="AE111" s="22"/>
      <c r="AF111" s="5"/>
      <c r="AG111" s="5"/>
      <c r="AH111" s="22"/>
      <c r="AI111" s="6"/>
      <c r="AJ111" s="6"/>
      <c r="AK111" s="25">
        <v>0</v>
      </c>
      <c r="AL111" s="460"/>
      <c r="AM111" s="22"/>
      <c r="AN111" s="22"/>
      <c r="AO111" s="22"/>
      <c r="AP111" s="6"/>
      <c r="AQ111" s="6"/>
      <c r="AR111" s="25">
        <v>0</v>
      </c>
      <c r="AS111" s="460"/>
      <c r="AT111" s="22"/>
      <c r="AU111" s="22"/>
      <c r="AV111" s="22"/>
      <c r="AW111" s="6"/>
      <c r="AX111" s="6"/>
      <c r="AY111" s="25">
        <v>0</v>
      </c>
      <c r="AZ111" s="460"/>
      <c r="BA111" s="22"/>
      <c r="BB111" s="22"/>
      <c r="BC111" s="22"/>
      <c r="BD111" s="6"/>
      <c r="BE111" s="6"/>
      <c r="BF111" s="25">
        <v>0</v>
      </c>
      <c r="BG111" s="460"/>
      <c r="BH111" s="22"/>
      <c r="BI111" s="22"/>
      <c r="BJ111" s="22"/>
      <c r="BK111" s="6"/>
      <c r="BL111" s="6"/>
      <c r="BM111" s="25">
        <v>0</v>
      </c>
      <c r="BN111" s="460"/>
      <c r="BO111" s="22"/>
      <c r="BP111" s="22"/>
      <c r="BQ111" s="22"/>
      <c r="BR111" s="6"/>
      <c r="BS111" s="6"/>
      <c r="BT111" s="25">
        <v>0</v>
      </c>
      <c r="BU111" s="22"/>
      <c r="BV111" s="28">
        <f t="shared" si="221"/>
        <v>0</v>
      </c>
    </row>
    <row r="112" spans="2:74" x14ac:dyDescent="0.25">
      <c r="B112" s="507"/>
      <c r="C112" s="86" t="s">
        <v>145</v>
      </c>
      <c r="D112" s="5"/>
      <c r="E112" s="5"/>
      <c r="F112" s="5"/>
      <c r="G112" s="6"/>
      <c r="H112" s="6"/>
      <c r="I112" s="25">
        <v>0</v>
      </c>
      <c r="J112" s="22"/>
      <c r="K112" s="325"/>
      <c r="L112" s="321"/>
      <c r="M112" s="321"/>
      <c r="N112" s="320"/>
      <c r="O112" s="6"/>
      <c r="P112" s="25">
        <v>0</v>
      </c>
      <c r="Q112" s="22"/>
      <c r="R112" s="22"/>
      <c r="S112" s="22"/>
      <c r="T112" s="22"/>
      <c r="U112" s="6"/>
      <c r="V112" s="6"/>
      <c r="W112" s="25">
        <v>0</v>
      </c>
      <c r="X112" s="5"/>
      <c r="Y112" s="22"/>
      <c r="Z112" s="22"/>
      <c r="AA112" s="22"/>
      <c r="AB112" s="6"/>
      <c r="AC112" s="6"/>
      <c r="AD112" s="25">
        <v>0</v>
      </c>
      <c r="AE112" s="22"/>
      <c r="AF112" s="22"/>
      <c r="AG112" s="22"/>
      <c r="AH112" s="22"/>
      <c r="AI112" s="6"/>
      <c r="AJ112" s="6"/>
      <c r="AK112" s="25">
        <v>0</v>
      </c>
      <c r="AL112" s="460"/>
      <c r="AM112" s="22"/>
      <c r="AN112" s="22"/>
      <c r="AO112" s="22"/>
      <c r="AP112" s="6"/>
      <c r="AQ112" s="6"/>
      <c r="AR112" s="25">
        <v>0</v>
      </c>
      <c r="AS112" s="460"/>
      <c r="AT112" s="22"/>
      <c r="AU112" s="22"/>
      <c r="AV112" s="22"/>
      <c r="AW112" s="6"/>
      <c r="AX112" s="6"/>
      <c r="AY112" s="25">
        <v>0</v>
      </c>
      <c r="AZ112" s="460"/>
      <c r="BA112" s="22"/>
      <c r="BB112" s="22"/>
      <c r="BC112" s="22"/>
      <c r="BD112" s="6"/>
      <c r="BE112" s="6"/>
      <c r="BF112" s="25">
        <v>0</v>
      </c>
      <c r="BG112" s="460"/>
      <c r="BH112" s="22"/>
      <c r="BI112" s="22"/>
      <c r="BJ112" s="22"/>
      <c r="BK112" s="6"/>
      <c r="BL112" s="6"/>
      <c r="BM112" s="25">
        <v>0</v>
      </c>
      <c r="BN112" s="460"/>
      <c r="BO112" s="22"/>
      <c r="BP112" s="22"/>
      <c r="BQ112" s="22"/>
      <c r="BR112" s="6"/>
      <c r="BS112" s="6"/>
      <c r="BT112" s="25">
        <v>0</v>
      </c>
      <c r="BU112" s="22"/>
      <c r="BV112" s="28">
        <f t="shared" si="221"/>
        <v>0</v>
      </c>
    </row>
    <row r="113" spans="2:74" x14ac:dyDescent="0.25">
      <c r="B113" s="507"/>
      <c r="C113" s="86" t="s">
        <v>63</v>
      </c>
      <c r="D113" s="5"/>
      <c r="E113" s="5"/>
      <c r="F113" s="5"/>
      <c r="G113" s="6"/>
      <c r="H113" s="6"/>
      <c r="I113" s="25">
        <v>0</v>
      </c>
      <c r="J113" s="22"/>
      <c r="K113" s="325"/>
      <c r="L113" s="321"/>
      <c r="M113" s="321"/>
      <c r="N113" s="320"/>
      <c r="O113" s="6"/>
      <c r="P113" s="25">
        <v>0</v>
      </c>
      <c r="Q113" s="22"/>
      <c r="R113" s="22"/>
      <c r="S113" s="22"/>
      <c r="T113" s="22"/>
      <c r="U113" s="6"/>
      <c r="V113" s="6"/>
      <c r="W113" s="25">
        <v>0</v>
      </c>
      <c r="X113" s="5"/>
      <c r="Y113" s="22"/>
      <c r="Z113" s="22"/>
      <c r="AA113" s="22"/>
      <c r="AB113" s="6"/>
      <c r="AC113" s="6"/>
      <c r="AD113" s="25">
        <v>0</v>
      </c>
      <c r="AE113" s="22"/>
      <c r="AF113" s="22"/>
      <c r="AG113" s="22"/>
      <c r="AH113" s="22"/>
      <c r="AI113" s="6"/>
      <c r="AJ113" s="6"/>
      <c r="AK113" s="25">
        <v>0</v>
      </c>
      <c r="AL113" s="460"/>
      <c r="AM113" s="22"/>
      <c r="AN113" s="22"/>
      <c r="AO113" s="22"/>
      <c r="AP113" s="6"/>
      <c r="AQ113" s="6"/>
      <c r="AR113" s="25">
        <v>0</v>
      </c>
      <c r="AS113" s="460"/>
      <c r="AT113" s="22"/>
      <c r="AU113" s="22"/>
      <c r="AV113" s="22"/>
      <c r="AW113" s="6"/>
      <c r="AX113" s="6"/>
      <c r="AY113" s="25">
        <v>0</v>
      </c>
      <c r="AZ113" s="460"/>
      <c r="BA113" s="22"/>
      <c r="BB113" s="22"/>
      <c r="BC113" s="22"/>
      <c r="BD113" s="6"/>
      <c r="BE113" s="6"/>
      <c r="BF113" s="25">
        <v>0</v>
      </c>
      <c r="BG113" s="460"/>
      <c r="BH113" s="22"/>
      <c r="BI113" s="22"/>
      <c r="BJ113" s="22"/>
      <c r="BK113" s="6"/>
      <c r="BL113" s="6"/>
      <c r="BM113" s="25">
        <v>0</v>
      </c>
      <c r="BN113" s="460"/>
      <c r="BO113" s="22"/>
      <c r="BP113" s="22"/>
      <c r="BQ113" s="22"/>
      <c r="BR113" s="6"/>
      <c r="BS113" s="6"/>
      <c r="BT113" s="25">
        <v>0</v>
      </c>
      <c r="BU113" s="22"/>
      <c r="BV113" s="28">
        <f t="shared" si="221"/>
        <v>0</v>
      </c>
    </row>
    <row r="114" spans="2:74" s="474" customFormat="1" x14ac:dyDescent="0.25">
      <c r="B114" s="507"/>
      <c r="C114" s="86" t="s">
        <v>373</v>
      </c>
      <c r="D114" s="475"/>
      <c r="E114" s="475"/>
      <c r="F114" s="475"/>
      <c r="G114" s="6"/>
      <c r="H114" s="6"/>
      <c r="I114" s="25">
        <v>0</v>
      </c>
      <c r="J114" s="22"/>
      <c r="K114" s="325"/>
      <c r="L114" s="321"/>
      <c r="M114" s="321"/>
      <c r="N114" s="320"/>
      <c r="O114" s="6"/>
      <c r="P114" s="25">
        <v>0</v>
      </c>
      <c r="Q114" s="22"/>
      <c r="R114" s="22"/>
      <c r="S114" s="22"/>
      <c r="T114" s="22"/>
      <c r="U114" s="6"/>
      <c r="V114" s="6"/>
      <c r="W114" s="25">
        <v>0</v>
      </c>
      <c r="X114" s="475"/>
      <c r="Y114" s="22"/>
      <c r="Z114" s="22"/>
      <c r="AA114" s="22"/>
      <c r="AB114" s="6"/>
      <c r="AC114" s="6"/>
      <c r="AD114" s="25">
        <v>0</v>
      </c>
      <c r="AE114" s="22"/>
      <c r="AF114" s="22"/>
      <c r="AG114" s="22"/>
      <c r="AH114" s="22"/>
      <c r="AI114" s="6"/>
      <c r="AJ114" s="6"/>
      <c r="AK114" s="25">
        <v>0</v>
      </c>
      <c r="AL114" s="475"/>
      <c r="AM114" s="22"/>
      <c r="AN114" s="22"/>
      <c r="AO114" s="22"/>
      <c r="AP114" s="6"/>
      <c r="AQ114" s="6"/>
      <c r="AR114" s="25">
        <v>0</v>
      </c>
      <c r="AS114" s="475"/>
      <c r="AT114" s="22"/>
      <c r="AU114" s="22"/>
      <c r="AV114" s="22"/>
      <c r="AW114" s="6"/>
      <c r="AX114" s="6"/>
      <c r="AY114" s="25">
        <v>0</v>
      </c>
      <c r="AZ114" s="475"/>
      <c r="BA114" s="22"/>
      <c r="BB114" s="22"/>
      <c r="BC114" s="22"/>
      <c r="BD114" s="6"/>
      <c r="BE114" s="6"/>
      <c r="BF114" s="25">
        <v>0</v>
      </c>
      <c r="BG114" s="475"/>
      <c r="BH114" s="22"/>
      <c r="BI114" s="22"/>
      <c r="BJ114" s="22"/>
      <c r="BK114" s="6"/>
      <c r="BL114" s="6"/>
      <c r="BM114" s="25">
        <v>0</v>
      </c>
      <c r="BN114" s="475"/>
      <c r="BO114" s="22"/>
      <c r="BP114" s="22"/>
      <c r="BQ114" s="22"/>
      <c r="BR114" s="6"/>
      <c r="BS114" s="6"/>
      <c r="BT114" s="25">
        <v>0</v>
      </c>
      <c r="BU114" s="22"/>
      <c r="BV114" s="28">
        <f>+I114+P114+W114+AD114+AK114+AR114+AY114+BF114+BM114+BT114</f>
        <v>0</v>
      </c>
    </row>
    <row r="115" spans="2:74" x14ac:dyDescent="0.25">
      <c r="B115" s="591" t="s">
        <v>91</v>
      </c>
      <c r="C115" s="592"/>
      <c r="D115" s="5"/>
      <c r="E115" s="5"/>
      <c r="F115" s="5"/>
      <c r="G115" s="6"/>
      <c r="H115" s="6"/>
      <c r="I115" s="87">
        <f>SUM(I116:I125)</f>
        <v>0</v>
      </c>
      <c r="J115" s="22"/>
      <c r="K115" s="325"/>
      <c r="L115" s="321"/>
      <c r="M115" s="321"/>
      <c r="N115" s="320"/>
      <c r="O115" s="6"/>
      <c r="P115" s="87">
        <f>SUM(P116:P125)</f>
        <v>0</v>
      </c>
      <c r="Q115" s="22"/>
      <c r="R115" s="22"/>
      <c r="S115" s="22"/>
      <c r="T115" s="22"/>
      <c r="U115" s="6"/>
      <c r="V115" s="6"/>
      <c r="W115" s="87">
        <f>SUM(W116:W125)</f>
        <v>0</v>
      </c>
      <c r="X115" s="5"/>
      <c r="Y115" s="22"/>
      <c r="Z115" s="22"/>
      <c r="AA115" s="22"/>
      <c r="AB115" s="6"/>
      <c r="AC115" s="6"/>
      <c r="AD115" s="87">
        <f>SUM(AD116:AD125)</f>
        <v>0</v>
      </c>
      <c r="AE115" s="22"/>
      <c r="AF115" s="22"/>
      <c r="AG115" s="22"/>
      <c r="AH115" s="22"/>
      <c r="AI115" s="6"/>
      <c r="AJ115" s="6"/>
      <c r="AK115" s="87">
        <f>SUM(AK116:AK125)</f>
        <v>0</v>
      </c>
      <c r="AL115" s="460"/>
      <c r="AM115" s="22"/>
      <c r="AN115" s="22"/>
      <c r="AO115" s="22"/>
      <c r="AP115" s="6"/>
      <c r="AQ115" s="6"/>
      <c r="AR115" s="87">
        <f>SUM(AR116:AR125)</f>
        <v>0</v>
      </c>
      <c r="AS115" s="460"/>
      <c r="AT115" s="22"/>
      <c r="AU115" s="22"/>
      <c r="AV115" s="22"/>
      <c r="AW115" s="6"/>
      <c r="AX115" s="6"/>
      <c r="AY115" s="87">
        <f>SUM(AY116:AY125)</f>
        <v>0</v>
      </c>
      <c r="AZ115" s="460"/>
      <c r="BA115" s="22"/>
      <c r="BB115" s="22"/>
      <c r="BC115" s="22"/>
      <c r="BD115" s="6"/>
      <c r="BE115" s="6"/>
      <c r="BF115" s="87">
        <f>SUM(BF116:BF125)</f>
        <v>0</v>
      </c>
      <c r="BG115" s="460"/>
      <c r="BH115" s="22"/>
      <c r="BI115" s="22"/>
      <c r="BJ115" s="22"/>
      <c r="BK115" s="6"/>
      <c r="BL115" s="6"/>
      <c r="BM115" s="87">
        <f>SUM(BM116:BM125)</f>
        <v>0</v>
      </c>
      <c r="BN115" s="460"/>
      <c r="BO115" s="22"/>
      <c r="BP115" s="22"/>
      <c r="BQ115" s="22"/>
      <c r="BR115" s="6"/>
      <c r="BS115" s="6"/>
      <c r="BT115" s="87">
        <f>SUM(BT116:BT125)</f>
        <v>0</v>
      </c>
      <c r="BU115" s="22"/>
      <c r="BV115" s="370">
        <f t="shared" si="221"/>
        <v>0</v>
      </c>
    </row>
    <row r="116" spans="2:74" x14ac:dyDescent="0.25">
      <c r="B116" s="507"/>
      <c r="C116" s="86" t="s">
        <v>197</v>
      </c>
      <c r="D116" s="5"/>
      <c r="E116" s="5"/>
      <c r="F116" s="5"/>
      <c r="G116" s="6"/>
      <c r="H116" s="6"/>
      <c r="I116" s="25">
        <v>0</v>
      </c>
      <c r="J116" s="22"/>
      <c r="K116" s="325"/>
      <c r="L116" s="321"/>
      <c r="M116" s="321"/>
      <c r="N116" s="320"/>
      <c r="O116" s="6"/>
      <c r="P116" s="25">
        <v>0</v>
      </c>
      <c r="Q116" s="22"/>
      <c r="R116" s="22"/>
      <c r="S116" s="22"/>
      <c r="T116" s="22"/>
      <c r="U116" s="6"/>
      <c r="V116" s="6"/>
      <c r="W116" s="25">
        <v>0</v>
      </c>
      <c r="X116" s="5"/>
      <c r="Y116" s="22"/>
      <c r="Z116" s="22"/>
      <c r="AA116" s="22"/>
      <c r="AB116" s="6"/>
      <c r="AC116" s="6"/>
      <c r="AD116" s="25">
        <v>0</v>
      </c>
      <c r="AE116" s="22"/>
      <c r="AF116" s="22"/>
      <c r="AG116" s="22"/>
      <c r="AH116" s="22"/>
      <c r="AI116" s="6"/>
      <c r="AJ116" s="6"/>
      <c r="AK116" s="25">
        <v>0</v>
      </c>
      <c r="AL116" s="460"/>
      <c r="AM116" s="22"/>
      <c r="AN116" s="22"/>
      <c r="AO116" s="22"/>
      <c r="AP116" s="6"/>
      <c r="AQ116" s="6"/>
      <c r="AR116" s="25">
        <v>0</v>
      </c>
      <c r="AS116" s="460"/>
      <c r="AT116" s="22"/>
      <c r="AU116" s="22"/>
      <c r="AV116" s="22"/>
      <c r="AW116" s="6"/>
      <c r="AX116" s="6"/>
      <c r="AY116" s="25">
        <v>0</v>
      </c>
      <c r="AZ116" s="460"/>
      <c r="BA116" s="22"/>
      <c r="BB116" s="22"/>
      <c r="BC116" s="22"/>
      <c r="BD116" s="6"/>
      <c r="BE116" s="6"/>
      <c r="BF116" s="25">
        <v>0</v>
      </c>
      <c r="BG116" s="460"/>
      <c r="BH116" s="22"/>
      <c r="BI116" s="22"/>
      <c r="BJ116" s="22"/>
      <c r="BK116" s="6"/>
      <c r="BL116" s="6"/>
      <c r="BM116" s="25">
        <v>0</v>
      </c>
      <c r="BN116" s="460"/>
      <c r="BO116" s="22"/>
      <c r="BP116" s="22"/>
      <c r="BQ116" s="22"/>
      <c r="BR116" s="6"/>
      <c r="BS116" s="6"/>
      <c r="BT116" s="25">
        <v>0</v>
      </c>
      <c r="BU116" s="22"/>
      <c r="BV116" s="28">
        <f t="shared" si="221"/>
        <v>0</v>
      </c>
    </row>
    <row r="117" spans="2:74" x14ac:dyDescent="0.25">
      <c r="B117" s="507"/>
      <c r="C117" s="86" t="s">
        <v>198</v>
      </c>
      <c r="D117" s="5"/>
      <c r="E117" s="5"/>
      <c r="F117" s="5"/>
      <c r="G117" s="6"/>
      <c r="H117" s="6"/>
      <c r="I117" s="25">
        <v>0</v>
      </c>
      <c r="J117" s="22"/>
      <c r="K117" s="325"/>
      <c r="L117" s="321"/>
      <c r="M117" s="321"/>
      <c r="N117" s="320"/>
      <c r="O117" s="6"/>
      <c r="P117" s="25">
        <v>0</v>
      </c>
      <c r="Q117" s="22"/>
      <c r="R117" s="22"/>
      <c r="S117" s="22"/>
      <c r="T117" s="22"/>
      <c r="U117" s="6"/>
      <c r="V117" s="6"/>
      <c r="W117" s="25">
        <v>0</v>
      </c>
      <c r="X117" s="5"/>
      <c r="Y117" s="22"/>
      <c r="Z117" s="22"/>
      <c r="AA117" s="22"/>
      <c r="AB117" s="6"/>
      <c r="AC117" s="6"/>
      <c r="AD117" s="25">
        <v>0</v>
      </c>
      <c r="AE117" s="22"/>
      <c r="AF117" s="22"/>
      <c r="AG117" s="22"/>
      <c r="AH117" s="22"/>
      <c r="AI117" s="6"/>
      <c r="AJ117" s="6"/>
      <c r="AK117" s="25">
        <v>0</v>
      </c>
      <c r="AL117" s="460"/>
      <c r="AM117" s="22"/>
      <c r="AN117" s="22"/>
      <c r="AO117" s="22"/>
      <c r="AP117" s="6"/>
      <c r="AQ117" s="6"/>
      <c r="AR117" s="25">
        <v>0</v>
      </c>
      <c r="AS117" s="460"/>
      <c r="AT117" s="22"/>
      <c r="AU117" s="22"/>
      <c r="AV117" s="22"/>
      <c r="AW117" s="6"/>
      <c r="AX117" s="6"/>
      <c r="AY117" s="25">
        <v>0</v>
      </c>
      <c r="AZ117" s="460"/>
      <c r="BA117" s="22"/>
      <c r="BB117" s="22"/>
      <c r="BC117" s="22"/>
      <c r="BD117" s="6"/>
      <c r="BE117" s="6"/>
      <c r="BF117" s="25">
        <v>0</v>
      </c>
      <c r="BG117" s="460"/>
      <c r="BH117" s="22"/>
      <c r="BI117" s="22"/>
      <c r="BJ117" s="22"/>
      <c r="BK117" s="6"/>
      <c r="BL117" s="6"/>
      <c r="BM117" s="25">
        <v>0</v>
      </c>
      <c r="BN117" s="460"/>
      <c r="BO117" s="22"/>
      <c r="BP117" s="22"/>
      <c r="BQ117" s="22"/>
      <c r="BR117" s="6"/>
      <c r="BS117" s="6"/>
      <c r="BT117" s="25">
        <v>0</v>
      </c>
      <c r="BU117" s="22"/>
      <c r="BV117" s="28">
        <f t="shared" si="221"/>
        <v>0</v>
      </c>
    </row>
    <row r="118" spans="2:74" x14ac:dyDescent="0.25">
      <c r="B118" s="507"/>
      <c r="C118" s="86" t="s">
        <v>199</v>
      </c>
      <c r="D118" s="5"/>
      <c r="E118" s="5"/>
      <c r="F118" s="5"/>
      <c r="G118" s="6"/>
      <c r="H118" s="6"/>
      <c r="I118" s="25">
        <v>0</v>
      </c>
      <c r="J118" s="22"/>
      <c r="K118" s="325"/>
      <c r="L118" s="321"/>
      <c r="M118" s="321"/>
      <c r="N118" s="320"/>
      <c r="O118" s="6"/>
      <c r="P118" s="25">
        <v>0</v>
      </c>
      <c r="Q118" s="22"/>
      <c r="R118" s="22"/>
      <c r="S118" s="22"/>
      <c r="T118" s="22"/>
      <c r="U118" s="6"/>
      <c r="V118" s="6"/>
      <c r="W118" s="25">
        <v>0</v>
      </c>
      <c r="X118" s="5"/>
      <c r="Y118" s="22"/>
      <c r="Z118" s="22"/>
      <c r="AA118" s="22"/>
      <c r="AB118" s="6"/>
      <c r="AC118" s="6"/>
      <c r="AD118" s="25">
        <v>0</v>
      </c>
      <c r="AE118" s="22"/>
      <c r="AF118" s="22"/>
      <c r="AG118" s="22"/>
      <c r="AH118" s="22"/>
      <c r="AI118" s="6"/>
      <c r="AJ118" s="6"/>
      <c r="AK118" s="25">
        <v>0</v>
      </c>
      <c r="AL118" s="460"/>
      <c r="AM118" s="22"/>
      <c r="AN118" s="22"/>
      <c r="AO118" s="22"/>
      <c r="AP118" s="6"/>
      <c r="AQ118" s="6"/>
      <c r="AR118" s="25">
        <v>0</v>
      </c>
      <c r="AS118" s="460"/>
      <c r="AT118" s="22"/>
      <c r="AU118" s="22"/>
      <c r="AV118" s="22"/>
      <c r="AW118" s="6"/>
      <c r="AX118" s="6"/>
      <c r="AY118" s="25">
        <v>0</v>
      </c>
      <c r="AZ118" s="460"/>
      <c r="BA118" s="22"/>
      <c r="BB118" s="22"/>
      <c r="BC118" s="22"/>
      <c r="BD118" s="6"/>
      <c r="BE118" s="6"/>
      <c r="BF118" s="25">
        <v>0</v>
      </c>
      <c r="BG118" s="460"/>
      <c r="BH118" s="22"/>
      <c r="BI118" s="22"/>
      <c r="BJ118" s="22"/>
      <c r="BK118" s="6"/>
      <c r="BL118" s="6"/>
      <c r="BM118" s="25">
        <v>0</v>
      </c>
      <c r="BN118" s="460"/>
      <c r="BO118" s="22"/>
      <c r="BP118" s="22"/>
      <c r="BQ118" s="22"/>
      <c r="BR118" s="6"/>
      <c r="BS118" s="6"/>
      <c r="BT118" s="25">
        <v>0</v>
      </c>
      <c r="BU118" s="22"/>
      <c r="BV118" s="28">
        <f t="shared" si="221"/>
        <v>0</v>
      </c>
    </row>
    <row r="119" spans="2:74" x14ac:dyDescent="0.25">
      <c r="B119" s="507"/>
      <c r="C119" s="86" t="s">
        <v>200</v>
      </c>
      <c r="D119" s="5"/>
      <c r="E119" s="5"/>
      <c r="F119" s="5"/>
      <c r="G119" s="6"/>
      <c r="H119" s="6"/>
      <c r="I119" s="25">
        <v>0</v>
      </c>
      <c r="J119" s="22"/>
      <c r="K119" s="325"/>
      <c r="L119" s="321"/>
      <c r="M119" s="321"/>
      <c r="N119" s="320"/>
      <c r="O119" s="6"/>
      <c r="P119" s="25">
        <v>0</v>
      </c>
      <c r="Q119" s="22"/>
      <c r="R119" s="22"/>
      <c r="S119" s="22"/>
      <c r="T119" s="22"/>
      <c r="U119" s="6"/>
      <c r="V119" s="6"/>
      <c r="W119" s="25">
        <v>0</v>
      </c>
      <c r="X119" s="5"/>
      <c r="Y119" s="22"/>
      <c r="Z119" s="22"/>
      <c r="AA119" s="22"/>
      <c r="AB119" s="6"/>
      <c r="AC119" s="6"/>
      <c r="AD119" s="25">
        <v>0</v>
      </c>
      <c r="AE119" s="22"/>
      <c r="AF119" s="22"/>
      <c r="AG119" s="22"/>
      <c r="AH119" s="22"/>
      <c r="AI119" s="6"/>
      <c r="AJ119" s="6"/>
      <c r="AK119" s="25">
        <v>0</v>
      </c>
      <c r="AL119" s="460"/>
      <c r="AM119" s="22"/>
      <c r="AN119" s="22"/>
      <c r="AO119" s="22"/>
      <c r="AP119" s="6"/>
      <c r="AQ119" s="6"/>
      <c r="AR119" s="25">
        <v>0</v>
      </c>
      <c r="AS119" s="460"/>
      <c r="AT119" s="22"/>
      <c r="AU119" s="22"/>
      <c r="AV119" s="22"/>
      <c r="AW119" s="6"/>
      <c r="AX119" s="6"/>
      <c r="AY119" s="25">
        <v>0</v>
      </c>
      <c r="AZ119" s="460"/>
      <c r="BA119" s="22"/>
      <c r="BB119" s="22"/>
      <c r="BC119" s="22"/>
      <c r="BD119" s="6"/>
      <c r="BE119" s="6"/>
      <c r="BF119" s="25">
        <v>0</v>
      </c>
      <c r="BG119" s="460"/>
      <c r="BH119" s="22"/>
      <c r="BI119" s="22"/>
      <c r="BJ119" s="22"/>
      <c r="BK119" s="6"/>
      <c r="BL119" s="6"/>
      <c r="BM119" s="25">
        <v>0</v>
      </c>
      <c r="BN119" s="460"/>
      <c r="BO119" s="22"/>
      <c r="BP119" s="22"/>
      <c r="BQ119" s="22"/>
      <c r="BR119" s="6"/>
      <c r="BS119" s="6"/>
      <c r="BT119" s="25">
        <v>0</v>
      </c>
      <c r="BU119" s="22"/>
      <c r="BV119" s="28">
        <f t="shared" ref="BV119:BV152" si="232">+I119+P119+W119+AD119+AK119+AR119+AY119+BF119+BM119+BT119</f>
        <v>0</v>
      </c>
    </row>
    <row r="120" spans="2:74" ht="15" customHeight="1" x14ac:dyDescent="0.25">
      <c r="B120" s="507"/>
      <c r="C120" s="86" t="s">
        <v>201</v>
      </c>
      <c r="D120" s="5"/>
      <c r="E120" s="5"/>
      <c r="F120" s="5"/>
      <c r="G120" s="6"/>
      <c r="H120" s="6"/>
      <c r="I120" s="25">
        <v>0</v>
      </c>
      <c r="J120" s="22"/>
      <c r="K120" s="325"/>
      <c r="L120" s="321"/>
      <c r="M120" s="321"/>
      <c r="N120" s="320"/>
      <c r="O120" s="6"/>
      <c r="P120" s="25">
        <v>0</v>
      </c>
      <c r="Q120" s="22"/>
      <c r="R120" s="22"/>
      <c r="S120" s="22"/>
      <c r="T120" s="22"/>
      <c r="U120" s="6"/>
      <c r="V120" s="6"/>
      <c r="W120" s="25">
        <v>0</v>
      </c>
      <c r="X120" s="5"/>
      <c r="Y120" s="22"/>
      <c r="Z120" s="22"/>
      <c r="AA120" s="22"/>
      <c r="AB120" s="6"/>
      <c r="AC120" s="6"/>
      <c r="AD120" s="25">
        <v>0</v>
      </c>
      <c r="AE120" s="22"/>
      <c r="AF120" s="22"/>
      <c r="AG120" s="22"/>
      <c r="AH120" s="22"/>
      <c r="AI120" s="6"/>
      <c r="AJ120" s="6"/>
      <c r="AK120" s="25">
        <v>0</v>
      </c>
      <c r="AL120" s="460"/>
      <c r="AM120" s="22"/>
      <c r="AN120" s="22"/>
      <c r="AO120" s="22"/>
      <c r="AP120" s="6"/>
      <c r="AQ120" s="6"/>
      <c r="AR120" s="25">
        <v>0</v>
      </c>
      <c r="AS120" s="460"/>
      <c r="AT120" s="22"/>
      <c r="AU120" s="22"/>
      <c r="AV120" s="22"/>
      <c r="AW120" s="6"/>
      <c r="AX120" s="6"/>
      <c r="AY120" s="25">
        <v>0</v>
      </c>
      <c r="AZ120" s="460"/>
      <c r="BA120" s="22"/>
      <c r="BB120" s="22"/>
      <c r="BC120" s="22"/>
      <c r="BD120" s="6"/>
      <c r="BE120" s="6"/>
      <c r="BF120" s="25">
        <v>0</v>
      </c>
      <c r="BG120" s="460"/>
      <c r="BH120" s="22"/>
      <c r="BI120" s="22"/>
      <c r="BJ120" s="22"/>
      <c r="BK120" s="6"/>
      <c r="BL120" s="6"/>
      <c r="BM120" s="25">
        <v>0</v>
      </c>
      <c r="BN120" s="460"/>
      <c r="BO120" s="22"/>
      <c r="BP120" s="22"/>
      <c r="BQ120" s="22"/>
      <c r="BR120" s="6"/>
      <c r="BS120" s="6"/>
      <c r="BT120" s="25">
        <v>0</v>
      </c>
      <c r="BU120" s="22"/>
      <c r="BV120" s="28">
        <f t="shared" si="232"/>
        <v>0</v>
      </c>
    </row>
    <row r="121" spans="2:74" ht="15" hidden="1" customHeight="1" x14ac:dyDescent="0.25">
      <c r="B121" s="507"/>
      <c r="C121" s="86" t="s">
        <v>284</v>
      </c>
      <c r="D121" s="5"/>
      <c r="E121" s="5"/>
      <c r="F121" s="5"/>
      <c r="G121" s="6"/>
      <c r="H121" s="6"/>
      <c r="I121" s="25">
        <v>0</v>
      </c>
      <c r="J121" s="22"/>
      <c r="K121" s="325"/>
      <c r="L121" s="321"/>
      <c r="M121" s="321"/>
      <c r="N121" s="320"/>
      <c r="O121" s="6"/>
      <c r="P121" s="25">
        <v>0</v>
      </c>
      <c r="Q121" s="22"/>
      <c r="R121" s="22"/>
      <c r="S121" s="22"/>
      <c r="T121" s="22"/>
      <c r="U121" s="6"/>
      <c r="V121" s="6"/>
      <c r="W121" s="25">
        <v>0</v>
      </c>
      <c r="X121" s="5"/>
      <c r="Y121" s="22"/>
      <c r="Z121" s="22"/>
      <c r="AA121" s="22"/>
      <c r="AB121" s="6"/>
      <c r="AC121" s="6"/>
      <c r="AD121" s="25">
        <v>0</v>
      </c>
      <c r="AE121" s="22"/>
      <c r="AF121" s="22"/>
      <c r="AG121" s="22"/>
      <c r="AH121" s="22"/>
      <c r="AI121" s="6"/>
      <c r="AJ121" s="6"/>
      <c r="AK121" s="25">
        <v>0</v>
      </c>
      <c r="AL121" s="460"/>
      <c r="AM121" s="22"/>
      <c r="AN121" s="22"/>
      <c r="AO121" s="22"/>
      <c r="AP121" s="6"/>
      <c r="AQ121" s="6"/>
      <c r="AR121" s="25">
        <v>0</v>
      </c>
      <c r="AS121" s="460"/>
      <c r="AT121" s="22"/>
      <c r="AU121" s="22"/>
      <c r="AV121" s="22"/>
      <c r="AW121" s="6"/>
      <c r="AX121" s="6"/>
      <c r="AY121" s="25">
        <v>0</v>
      </c>
      <c r="AZ121" s="460"/>
      <c r="BA121" s="22"/>
      <c r="BB121" s="22"/>
      <c r="BC121" s="22"/>
      <c r="BD121" s="6"/>
      <c r="BE121" s="6"/>
      <c r="BF121" s="25">
        <v>0</v>
      </c>
      <c r="BG121" s="460"/>
      <c r="BH121" s="22"/>
      <c r="BI121" s="22"/>
      <c r="BJ121" s="22"/>
      <c r="BK121" s="6"/>
      <c r="BL121" s="6"/>
      <c r="BM121" s="25">
        <v>0</v>
      </c>
      <c r="BN121" s="460"/>
      <c r="BO121" s="22"/>
      <c r="BP121" s="22"/>
      <c r="BQ121" s="22"/>
      <c r="BR121" s="6"/>
      <c r="BS121" s="6"/>
      <c r="BT121" s="25">
        <v>0</v>
      </c>
      <c r="BU121" s="22"/>
      <c r="BV121" s="28">
        <f t="shared" si="232"/>
        <v>0</v>
      </c>
    </row>
    <row r="122" spans="2:74" ht="15" hidden="1" customHeight="1" x14ac:dyDescent="0.25">
      <c r="B122" s="507"/>
      <c r="C122" s="86" t="s">
        <v>285</v>
      </c>
      <c r="D122" s="5"/>
      <c r="E122" s="5"/>
      <c r="F122" s="5"/>
      <c r="G122" s="6"/>
      <c r="H122" s="6"/>
      <c r="I122" s="25">
        <v>0</v>
      </c>
      <c r="J122" s="22"/>
      <c r="K122" s="325"/>
      <c r="L122" s="321"/>
      <c r="M122" s="321"/>
      <c r="N122" s="320"/>
      <c r="O122" s="6"/>
      <c r="P122" s="25">
        <v>0</v>
      </c>
      <c r="Q122" s="22"/>
      <c r="R122" s="22"/>
      <c r="S122" s="22"/>
      <c r="T122" s="22"/>
      <c r="U122" s="6"/>
      <c r="V122" s="6"/>
      <c r="W122" s="25">
        <v>0</v>
      </c>
      <c r="X122" s="5"/>
      <c r="Y122" s="22"/>
      <c r="Z122" s="22"/>
      <c r="AA122" s="22"/>
      <c r="AB122" s="6"/>
      <c r="AC122" s="6"/>
      <c r="AD122" s="25">
        <v>0</v>
      </c>
      <c r="AE122" s="22"/>
      <c r="AF122" s="22"/>
      <c r="AG122" s="22"/>
      <c r="AH122" s="22"/>
      <c r="AI122" s="6"/>
      <c r="AJ122" s="6"/>
      <c r="AK122" s="25">
        <v>0</v>
      </c>
      <c r="AL122" s="460"/>
      <c r="AM122" s="22"/>
      <c r="AN122" s="22"/>
      <c r="AO122" s="22"/>
      <c r="AP122" s="6"/>
      <c r="AQ122" s="6"/>
      <c r="AR122" s="25">
        <v>0</v>
      </c>
      <c r="AS122" s="460"/>
      <c r="AT122" s="22"/>
      <c r="AU122" s="22"/>
      <c r="AV122" s="22"/>
      <c r="AW122" s="6"/>
      <c r="AX122" s="6"/>
      <c r="AY122" s="25">
        <v>0</v>
      </c>
      <c r="AZ122" s="460"/>
      <c r="BA122" s="22"/>
      <c r="BB122" s="22"/>
      <c r="BC122" s="22"/>
      <c r="BD122" s="6"/>
      <c r="BE122" s="6"/>
      <c r="BF122" s="25">
        <v>0</v>
      </c>
      <c r="BG122" s="460"/>
      <c r="BH122" s="22"/>
      <c r="BI122" s="22"/>
      <c r="BJ122" s="22"/>
      <c r="BK122" s="6"/>
      <c r="BL122" s="6"/>
      <c r="BM122" s="25">
        <v>0</v>
      </c>
      <c r="BN122" s="460"/>
      <c r="BO122" s="22"/>
      <c r="BP122" s="22"/>
      <c r="BQ122" s="22"/>
      <c r="BR122" s="6"/>
      <c r="BS122" s="6"/>
      <c r="BT122" s="25">
        <v>0</v>
      </c>
      <c r="BU122" s="22"/>
      <c r="BV122" s="28">
        <f t="shared" si="232"/>
        <v>0</v>
      </c>
    </row>
    <row r="123" spans="2:74" ht="15" hidden="1" customHeight="1" x14ac:dyDescent="0.25">
      <c r="B123" s="507"/>
      <c r="C123" s="86" t="s">
        <v>286</v>
      </c>
      <c r="D123" s="5"/>
      <c r="E123" s="5"/>
      <c r="F123" s="5"/>
      <c r="G123" s="6"/>
      <c r="H123" s="6"/>
      <c r="I123" s="25">
        <v>0</v>
      </c>
      <c r="J123" s="22"/>
      <c r="K123" s="325"/>
      <c r="L123" s="321"/>
      <c r="M123" s="321"/>
      <c r="N123" s="320"/>
      <c r="O123" s="6"/>
      <c r="P123" s="25">
        <v>0</v>
      </c>
      <c r="Q123" s="22"/>
      <c r="R123" s="22"/>
      <c r="S123" s="22"/>
      <c r="T123" s="22"/>
      <c r="U123" s="6"/>
      <c r="V123" s="6"/>
      <c r="W123" s="25">
        <v>0</v>
      </c>
      <c r="X123" s="5"/>
      <c r="Y123" s="22"/>
      <c r="Z123" s="22"/>
      <c r="AA123" s="22"/>
      <c r="AB123" s="6"/>
      <c r="AC123" s="6"/>
      <c r="AD123" s="25">
        <v>0</v>
      </c>
      <c r="AE123" s="22"/>
      <c r="AF123" s="22"/>
      <c r="AG123" s="22"/>
      <c r="AH123" s="22"/>
      <c r="AI123" s="6"/>
      <c r="AJ123" s="6"/>
      <c r="AK123" s="25">
        <v>0</v>
      </c>
      <c r="AL123" s="460"/>
      <c r="AM123" s="22"/>
      <c r="AN123" s="22"/>
      <c r="AO123" s="22"/>
      <c r="AP123" s="6"/>
      <c r="AQ123" s="6"/>
      <c r="AR123" s="25">
        <v>0</v>
      </c>
      <c r="AS123" s="460"/>
      <c r="AT123" s="22"/>
      <c r="AU123" s="22"/>
      <c r="AV123" s="22"/>
      <c r="AW123" s="6"/>
      <c r="AX123" s="6"/>
      <c r="AY123" s="25">
        <v>0</v>
      </c>
      <c r="AZ123" s="460"/>
      <c r="BA123" s="22"/>
      <c r="BB123" s="22"/>
      <c r="BC123" s="22"/>
      <c r="BD123" s="6"/>
      <c r="BE123" s="6"/>
      <c r="BF123" s="25">
        <v>0</v>
      </c>
      <c r="BG123" s="460"/>
      <c r="BH123" s="22"/>
      <c r="BI123" s="22"/>
      <c r="BJ123" s="22"/>
      <c r="BK123" s="6"/>
      <c r="BL123" s="6"/>
      <c r="BM123" s="25">
        <v>0</v>
      </c>
      <c r="BN123" s="460"/>
      <c r="BO123" s="22"/>
      <c r="BP123" s="22"/>
      <c r="BQ123" s="22"/>
      <c r="BR123" s="6"/>
      <c r="BS123" s="6"/>
      <c r="BT123" s="25">
        <v>0</v>
      </c>
      <c r="BU123" s="22"/>
      <c r="BV123" s="28">
        <f t="shared" si="232"/>
        <v>0</v>
      </c>
    </row>
    <row r="124" spans="2:74" ht="15" hidden="1" customHeight="1" x14ac:dyDescent="0.25">
      <c r="B124" s="507"/>
      <c r="C124" s="86" t="s">
        <v>287</v>
      </c>
      <c r="D124" s="5"/>
      <c r="E124" s="5"/>
      <c r="F124" s="5"/>
      <c r="G124" s="6"/>
      <c r="H124" s="6"/>
      <c r="I124" s="25">
        <v>0</v>
      </c>
      <c r="J124" s="22"/>
      <c r="K124" s="325"/>
      <c r="L124" s="321"/>
      <c r="M124" s="321"/>
      <c r="N124" s="320"/>
      <c r="O124" s="6"/>
      <c r="P124" s="25">
        <v>0</v>
      </c>
      <c r="Q124" s="22"/>
      <c r="R124" s="22"/>
      <c r="S124" s="22"/>
      <c r="T124" s="22"/>
      <c r="U124" s="6"/>
      <c r="V124" s="6"/>
      <c r="W124" s="25">
        <v>0</v>
      </c>
      <c r="X124" s="5"/>
      <c r="Y124" s="22"/>
      <c r="Z124" s="22"/>
      <c r="AA124" s="22"/>
      <c r="AB124" s="6"/>
      <c r="AC124" s="6"/>
      <c r="AD124" s="25">
        <v>0</v>
      </c>
      <c r="AE124" s="22"/>
      <c r="AF124" s="22"/>
      <c r="AG124" s="22"/>
      <c r="AH124" s="22"/>
      <c r="AI124" s="6"/>
      <c r="AJ124" s="6"/>
      <c r="AK124" s="25">
        <v>0</v>
      </c>
      <c r="AL124" s="460"/>
      <c r="AM124" s="22"/>
      <c r="AN124" s="22"/>
      <c r="AO124" s="22"/>
      <c r="AP124" s="6"/>
      <c r="AQ124" s="6"/>
      <c r="AR124" s="25">
        <v>0</v>
      </c>
      <c r="AS124" s="460"/>
      <c r="AT124" s="22"/>
      <c r="AU124" s="22"/>
      <c r="AV124" s="22"/>
      <c r="AW124" s="6"/>
      <c r="AX124" s="6"/>
      <c r="AY124" s="25">
        <v>0</v>
      </c>
      <c r="AZ124" s="460"/>
      <c r="BA124" s="22"/>
      <c r="BB124" s="22"/>
      <c r="BC124" s="22"/>
      <c r="BD124" s="6"/>
      <c r="BE124" s="6"/>
      <c r="BF124" s="25">
        <v>0</v>
      </c>
      <c r="BG124" s="460"/>
      <c r="BH124" s="22"/>
      <c r="BI124" s="22"/>
      <c r="BJ124" s="22"/>
      <c r="BK124" s="6"/>
      <c r="BL124" s="6"/>
      <c r="BM124" s="25">
        <v>0</v>
      </c>
      <c r="BN124" s="460"/>
      <c r="BO124" s="22"/>
      <c r="BP124" s="22"/>
      <c r="BQ124" s="22"/>
      <c r="BR124" s="6"/>
      <c r="BS124" s="6"/>
      <c r="BT124" s="25">
        <v>0</v>
      </c>
      <c r="BU124" s="22"/>
      <c r="BV124" s="28">
        <f t="shared" si="232"/>
        <v>0</v>
      </c>
    </row>
    <row r="125" spans="2:74" ht="15" hidden="1" customHeight="1" x14ac:dyDescent="0.25">
      <c r="B125" s="507"/>
      <c r="C125" s="86" t="s">
        <v>288</v>
      </c>
      <c r="D125" s="5"/>
      <c r="E125" s="5"/>
      <c r="F125" s="5"/>
      <c r="G125" s="6"/>
      <c r="H125" s="6"/>
      <c r="I125" s="25">
        <v>0</v>
      </c>
      <c r="J125" s="22"/>
      <c r="K125" s="325"/>
      <c r="L125" s="321"/>
      <c r="M125" s="321"/>
      <c r="N125" s="320"/>
      <c r="O125" s="6"/>
      <c r="P125" s="25">
        <v>0</v>
      </c>
      <c r="Q125" s="22"/>
      <c r="R125" s="22"/>
      <c r="S125" s="22"/>
      <c r="T125" s="22"/>
      <c r="U125" s="6"/>
      <c r="V125" s="6"/>
      <c r="W125" s="25">
        <v>0</v>
      </c>
      <c r="X125" s="5"/>
      <c r="Y125" s="22"/>
      <c r="Z125" s="22"/>
      <c r="AA125" s="22"/>
      <c r="AB125" s="6"/>
      <c r="AC125" s="6"/>
      <c r="AD125" s="25">
        <v>0</v>
      </c>
      <c r="AE125" s="22"/>
      <c r="AF125" s="22"/>
      <c r="AG125" s="22"/>
      <c r="AH125" s="22"/>
      <c r="AI125" s="6"/>
      <c r="AJ125" s="6"/>
      <c r="AK125" s="25">
        <v>0</v>
      </c>
      <c r="AL125" s="460"/>
      <c r="AM125" s="22"/>
      <c r="AN125" s="22"/>
      <c r="AO125" s="22"/>
      <c r="AP125" s="6"/>
      <c r="AQ125" s="6"/>
      <c r="AR125" s="25">
        <v>0</v>
      </c>
      <c r="AS125" s="460"/>
      <c r="AT125" s="22"/>
      <c r="AU125" s="22"/>
      <c r="AV125" s="22"/>
      <c r="AW125" s="6"/>
      <c r="AX125" s="6"/>
      <c r="AY125" s="25">
        <v>0</v>
      </c>
      <c r="AZ125" s="460"/>
      <c r="BA125" s="22"/>
      <c r="BB125" s="22"/>
      <c r="BC125" s="22"/>
      <c r="BD125" s="6"/>
      <c r="BE125" s="6"/>
      <c r="BF125" s="25">
        <v>0</v>
      </c>
      <c r="BG125" s="460"/>
      <c r="BH125" s="22"/>
      <c r="BI125" s="22"/>
      <c r="BJ125" s="22"/>
      <c r="BK125" s="6"/>
      <c r="BL125" s="6"/>
      <c r="BM125" s="25">
        <v>0</v>
      </c>
      <c r="BN125" s="460"/>
      <c r="BO125" s="22"/>
      <c r="BP125" s="22"/>
      <c r="BQ125" s="22"/>
      <c r="BR125" s="6"/>
      <c r="BS125" s="6"/>
      <c r="BT125" s="25">
        <v>0</v>
      </c>
      <c r="BU125" s="22"/>
      <c r="BV125" s="28">
        <f t="shared" si="232"/>
        <v>0</v>
      </c>
    </row>
    <row r="126" spans="2:74" x14ac:dyDescent="0.25">
      <c r="B126" s="593" t="s">
        <v>64</v>
      </c>
      <c r="C126" s="594"/>
      <c r="D126" s="5"/>
      <c r="E126" s="5"/>
      <c r="F126" s="5"/>
      <c r="G126" s="6"/>
      <c r="H126" s="6"/>
      <c r="I126" s="90">
        <v>0</v>
      </c>
      <c r="J126" s="22"/>
      <c r="K126" s="325"/>
      <c r="L126" s="321"/>
      <c r="M126" s="321"/>
      <c r="N126" s="320"/>
      <c r="O126" s="6"/>
      <c r="P126" s="90">
        <v>0</v>
      </c>
      <c r="Q126" s="22"/>
      <c r="R126" s="22"/>
      <c r="S126" s="22"/>
      <c r="T126" s="22"/>
      <c r="U126" s="6"/>
      <c r="V126" s="6"/>
      <c r="W126" s="90">
        <v>0</v>
      </c>
      <c r="X126" s="5"/>
      <c r="Y126" s="22"/>
      <c r="Z126" s="22"/>
      <c r="AA126" s="22"/>
      <c r="AB126" s="6"/>
      <c r="AC126" s="6"/>
      <c r="AD126" s="90">
        <v>0</v>
      </c>
      <c r="AE126" s="22"/>
      <c r="AF126" s="22"/>
      <c r="AG126" s="22"/>
      <c r="AH126" s="22"/>
      <c r="AI126" s="6"/>
      <c r="AJ126" s="6"/>
      <c r="AK126" s="90">
        <v>0</v>
      </c>
      <c r="AL126" s="460"/>
      <c r="AM126" s="22"/>
      <c r="AN126" s="22"/>
      <c r="AO126" s="22"/>
      <c r="AP126" s="6"/>
      <c r="AQ126" s="6"/>
      <c r="AR126" s="90">
        <v>0</v>
      </c>
      <c r="AS126" s="460"/>
      <c r="AT126" s="22"/>
      <c r="AU126" s="22"/>
      <c r="AV126" s="22"/>
      <c r="AW126" s="6"/>
      <c r="AX126" s="6"/>
      <c r="AY126" s="90">
        <v>0</v>
      </c>
      <c r="AZ126" s="460"/>
      <c r="BA126" s="22"/>
      <c r="BB126" s="22"/>
      <c r="BC126" s="22"/>
      <c r="BD126" s="6"/>
      <c r="BE126" s="6"/>
      <c r="BF126" s="90">
        <v>0</v>
      </c>
      <c r="BG126" s="460"/>
      <c r="BH126" s="22"/>
      <c r="BI126" s="22"/>
      <c r="BJ126" s="22"/>
      <c r="BK126" s="6"/>
      <c r="BL126" s="6"/>
      <c r="BM126" s="90">
        <v>0</v>
      </c>
      <c r="BN126" s="460"/>
      <c r="BO126" s="22"/>
      <c r="BP126" s="22"/>
      <c r="BQ126" s="22"/>
      <c r="BR126" s="6"/>
      <c r="BS126" s="6"/>
      <c r="BT126" s="90">
        <v>0</v>
      </c>
      <c r="BU126" s="22"/>
      <c r="BV126" s="371">
        <f t="shared" si="232"/>
        <v>0</v>
      </c>
    </row>
    <row r="127" spans="2:74" x14ac:dyDescent="0.25">
      <c r="B127" s="593" t="s">
        <v>57</v>
      </c>
      <c r="C127" s="594"/>
      <c r="D127" s="5"/>
      <c r="E127" s="5"/>
      <c r="F127" s="5"/>
      <c r="G127" s="6"/>
      <c r="H127" s="6"/>
      <c r="I127" s="90">
        <v>0</v>
      </c>
      <c r="J127" s="22"/>
      <c r="K127" s="612" t="s">
        <v>58</v>
      </c>
      <c r="L127" s="613"/>
      <c r="M127" s="613"/>
      <c r="N127" s="347">
        <v>0.1</v>
      </c>
      <c r="O127" s="89">
        <f>1+N127</f>
        <v>1.1000000000000001</v>
      </c>
      <c r="P127" s="90">
        <f>ROUND((I127*O127),0)</f>
        <v>0</v>
      </c>
      <c r="Q127" s="22"/>
      <c r="R127" s="22"/>
      <c r="S127" s="22"/>
      <c r="T127" s="22"/>
      <c r="U127" s="6"/>
      <c r="V127" s="89">
        <f>(1*N127)</f>
        <v>0.1</v>
      </c>
      <c r="W127" s="90">
        <f>ROUND(((I127*O127)*O127),0)</f>
        <v>0</v>
      </c>
      <c r="X127" s="5"/>
      <c r="Y127" s="22"/>
      <c r="Z127" s="22"/>
      <c r="AA127" s="22"/>
      <c r="AB127" s="6"/>
      <c r="AC127" s="6"/>
      <c r="AD127" s="90">
        <f>ROUND((((I127*O127)*O127)*O127),0)</f>
        <v>0</v>
      </c>
      <c r="AE127" s="22"/>
      <c r="AF127" s="22"/>
      <c r="AG127" s="22"/>
      <c r="AH127" s="22"/>
      <c r="AI127" s="6"/>
      <c r="AJ127" s="6"/>
      <c r="AK127" s="90">
        <f>ROUND(((((I127*O127)*O127)*O127)*O127),0)</f>
        <v>0</v>
      </c>
      <c r="AL127" s="460"/>
      <c r="AM127" s="22"/>
      <c r="AN127" s="22"/>
      <c r="AO127" s="22"/>
      <c r="AP127" s="6"/>
      <c r="AQ127" s="6"/>
      <c r="AR127" s="90">
        <v>0</v>
      </c>
      <c r="AS127" s="460"/>
      <c r="AT127" s="22"/>
      <c r="AU127" s="22"/>
      <c r="AV127" s="22"/>
      <c r="AW127" s="6"/>
      <c r="AX127" s="6"/>
      <c r="AY127" s="90">
        <v>0</v>
      </c>
      <c r="AZ127" s="460"/>
      <c r="BA127" s="22"/>
      <c r="BB127" s="22"/>
      <c r="BC127" s="22"/>
      <c r="BD127" s="6"/>
      <c r="BE127" s="6"/>
      <c r="BF127" s="90">
        <v>0</v>
      </c>
      <c r="BG127" s="460"/>
      <c r="BH127" s="22"/>
      <c r="BI127" s="22"/>
      <c r="BJ127" s="22"/>
      <c r="BK127" s="6"/>
      <c r="BL127" s="6"/>
      <c r="BM127" s="90">
        <v>0</v>
      </c>
      <c r="BN127" s="460"/>
      <c r="BO127" s="22"/>
      <c r="BP127" s="22"/>
      <c r="BQ127" s="22"/>
      <c r="BR127" s="6"/>
      <c r="BS127" s="6"/>
      <c r="BT127" s="90">
        <v>0</v>
      </c>
      <c r="BU127" s="22"/>
      <c r="BV127" s="371">
        <f>+I127+P127+W127+AD127+AK127+AR127+AY127+BF127+BM127+BT127</f>
        <v>0</v>
      </c>
    </row>
    <row r="128" spans="2:74" x14ac:dyDescent="0.25">
      <c r="B128" s="593" t="s">
        <v>306</v>
      </c>
      <c r="C128" s="594"/>
      <c r="D128" s="5"/>
      <c r="E128" s="5"/>
      <c r="F128" s="5"/>
      <c r="G128" s="6"/>
      <c r="H128" s="6"/>
      <c r="I128" s="87">
        <f>SUM(I129:I153)</f>
        <v>0</v>
      </c>
      <c r="J128" s="22"/>
      <c r="K128" s="325"/>
      <c r="L128" s="321"/>
      <c r="M128" s="321"/>
      <c r="N128" s="320"/>
      <c r="O128" s="6"/>
      <c r="P128" s="87">
        <f>SUM(P129:P153)</f>
        <v>0</v>
      </c>
      <c r="Q128" s="22"/>
      <c r="R128" s="22"/>
      <c r="S128" s="22"/>
      <c r="T128" s="22"/>
      <c r="U128" s="6"/>
      <c r="V128" s="6"/>
      <c r="W128" s="87">
        <f>SUM(W129:W153)</f>
        <v>0</v>
      </c>
      <c r="X128" s="5"/>
      <c r="Y128" s="22"/>
      <c r="Z128" s="22"/>
      <c r="AA128" s="22"/>
      <c r="AB128" s="6"/>
      <c r="AC128" s="6"/>
      <c r="AD128" s="87">
        <f>SUM(AD129:AD153)</f>
        <v>0</v>
      </c>
      <c r="AE128" s="22"/>
      <c r="AF128" s="22"/>
      <c r="AG128" s="22"/>
      <c r="AH128" s="22"/>
      <c r="AI128" s="6"/>
      <c r="AJ128" s="6"/>
      <c r="AK128" s="87">
        <f>SUM(AK129:AK153)</f>
        <v>0</v>
      </c>
      <c r="AL128" s="460"/>
      <c r="AM128" s="22"/>
      <c r="AN128" s="22"/>
      <c r="AO128" s="22"/>
      <c r="AP128" s="6"/>
      <c r="AQ128" s="6"/>
      <c r="AR128" s="87">
        <f>SUM(AR129:AR153)</f>
        <v>0</v>
      </c>
      <c r="AS128" s="460"/>
      <c r="AT128" s="22"/>
      <c r="AU128" s="22"/>
      <c r="AV128" s="22"/>
      <c r="AW128" s="6"/>
      <c r="AX128" s="6"/>
      <c r="AY128" s="87">
        <f>SUM(AY129:AY153)</f>
        <v>0</v>
      </c>
      <c r="AZ128" s="460"/>
      <c r="BA128" s="22"/>
      <c r="BB128" s="22"/>
      <c r="BC128" s="22"/>
      <c r="BD128" s="6"/>
      <c r="BE128" s="6"/>
      <c r="BF128" s="87">
        <f>SUM(BF129:BF153)</f>
        <v>0</v>
      </c>
      <c r="BG128" s="460"/>
      <c r="BH128" s="22"/>
      <c r="BI128" s="22"/>
      <c r="BJ128" s="22"/>
      <c r="BK128" s="6"/>
      <c r="BL128" s="6"/>
      <c r="BM128" s="87">
        <f>SUM(BM129:BM153)</f>
        <v>0</v>
      </c>
      <c r="BN128" s="460"/>
      <c r="BO128" s="22"/>
      <c r="BP128" s="22"/>
      <c r="BQ128" s="22"/>
      <c r="BR128" s="6"/>
      <c r="BS128" s="6"/>
      <c r="BT128" s="87">
        <f>SUM(BT129:BT153)</f>
        <v>0</v>
      </c>
      <c r="BU128" s="22"/>
      <c r="BV128" s="370">
        <f>+I128+P128+W128+AD128+AK128+AR128+AY128+BF128+BM128+BT128</f>
        <v>0</v>
      </c>
    </row>
    <row r="129" spans="2:77" x14ac:dyDescent="0.25">
      <c r="B129" s="507"/>
      <c r="C129" s="91" t="s">
        <v>173</v>
      </c>
      <c r="D129" s="5"/>
      <c r="E129" s="5"/>
      <c r="F129" s="5"/>
      <c r="G129" s="6"/>
      <c r="H129" s="20">
        <f>IF((I129&gt;25000),I129-25000,0)</f>
        <v>0</v>
      </c>
      <c r="I129" s="25">
        <v>0</v>
      </c>
      <c r="J129" s="22"/>
      <c r="K129" s="325"/>
      <c r="L129" s="321"/>
      <c r="M129" s="321"/>
      <c r="N129" s="320"/>
      <c r="O129" s="20">
        <f>IF(((I129+P129)&gt;25000),((I129+P129)-25000-H129),0)</f>
        <v>0</v>
      </c>
      <c r="P129" s="25">
        <v>0</v>
      </c>
      <c r="Q129" s="22"/>
      <c r="R129" s="22"/>
      <c r="S129" s="22"/>
      <c r="T129" s="22"/>
      <c r="U129" s="6"/>
      <c r="V129" s="20">
        <f>IF(((I129+P129+W129)&gt;25000),((I129+P129+W129)-25000-H129-O129),0)</f>
        <v>0</v>
      </c>
      <c r="W129" s="25">
        <v>0</v>
      </c>
      <c r="X129" s="5"/>
      <c r="Y129" s="22"/>
      <c r="Z129" s="22"/>
      <c r="AA129" s="22"/>
      <c r="AB129" s="6"/>
      <c r="AC129" s="20">
        <f>IF(((I129+P129+W129+AD129)&gt;25000),((I129+P129+W129+AD129)-25000-H129-O129-V129),0)</f>
        <v>0</v>
      </c>
      <c r="AD129" s="25">
        <v>0</v>
      </c>
      <c r="AE129" s="22"/>
      <c r="AF129" s="22"/>
      <c r="AG129" s="22"/>
      <c r="AH129" s="22"/>
      <c r="AI129" s="6"/>
      <c r="AJ129" s="20">
        <f>IF((I129+P129+W129+AD129+AK129&gt;25000),((I129+P129+W129+AD129+AK129)-25000-H129-O129-V129-AC129),0)</f>
        <v>0</v>
      </c>
      <c r="AK129" s="25">
        <v>0</v>
      </c>
      <c r="AL129" s="460"/>
      <c r="AM129" s="22"/>
      <c r="AN129" s="22"/>
      <c r="AO129" s="22"/>
      <c r="AP129" s="6"/>
      <c r="AQ129" s="20">
        <f>IF((I129+P129+W129+AD129+AK129+AR129&gt;25000),((I129+P129+W129+AD129+AK129+AR129)-25000-H129-O129-V129-AC129-AJ129),0)</f>
        <v>0</v>
      </c>
      <c r="AR129" s="25">
        <v>0</v>
      </c>
      <c r="AS129" s="460"/>
      <c r="AT129" s="22"/>
      <c r="AU129" s="22"/>
      <c r="AV129" s="22"/>
      <c r="AW129" s="6"/>
      <c r="AX129" s="20">
        <f>IF((I129+P129+W129+AD129+AK129+AR129+AY129&gt;25000),((I129+P129+W129+AD129+AK129+AR129+AY129)-25000-H129-O129-V129-AC129-AJ129-AQ129),0)</f>
        <v>0</v>
      </c>
      <c r="AY129" s="25">
        <v>0</v>
      </c>
      <c r="AZ129" s="460"/>
      <c r="BA129" s="22"/>
      <c r="BB129" s="22"/>
      <c r="BC129" s="22"/>
      <c r="BD129" s="6"/>
      <c r="BE129" s="20">
        <f>IF((I129+P129+W129+AD129+AK129+AR129+AY129+BF129&gt;25000),((I129+P129+W129+AD129+AK129+AR129+AY129+BF129)-25000-H129-O129-V129-AC129-AJ129-AQ129-AX129),0)</f>
        <v>0</v>
      </c>
      <c r="BF129" s="25">
        <v>0</v>
      </c>
      <c r="BG129" s="460"/>
      <c r="BH129" s="22"/>
      <c r="BI129" s="22"/>
      <c r="BJ129" s="22"/>
      <c r="BK129" s="6"/>
      <c r="BL129" s="20">
        <f>IF((I129+P129+W129+AD129+AK129+AR129+AY129+BF129+BM129&gt;25000),((I129+P129+W129+AD129+AK129+AR129+AY129+BF129+BM129)-25000-H129-O129-V129-AC129-AJ129-AQ129-AX129-BE129),0)</f>
        <v>0</v>
      </c>
      <c r="BM129" s="25">
        <v>0</v>
      </c>
      <c r="BN129" s="460"/>
      <c r="BO129" s="22"/>
      <c r="BP129" s="22"/>
      <c r="BQ129" s="22"/>
      <c r="BR129" s="6"/>
      <c r="BS129" s="20">
        <f>IF((I129+P129+W129+AD129+AK129+AR129+AY129+BF129+BM129+BT129&gt;25000),((I129+P129+W129+AD129+AK129+AR129+AY129+BF129+BM129+BT129)-25000-H129-O129-V129-AC129-AJ129-AQ129-AX129-BE129-BL129),0)</f>
        <v>0</v>
      </c>
      <c r="BT129" s="25">
        <v>0</v>
      </c>
      <c r="BU129" s="22"/>
      <c r="BV129" s="28">
        <f>+I129+P129+W129+AD129+AK129+AR129+AY129+BF129+BM129+BT129</f>
        <v>0</v>
      </c>
    </row>
    <row r="130" spans="2:77" x14ac:dyDescent="0.25">
      <c r="B130" s="507"/>
      <c r="C130" s="91" t="s">
        <v>81</v>
      </c>
      <c r="D130" s="5"/>
      <c r="E130" s="5"/>
      <c r="F130" s="5"/>
      <c r="G130" s="6"/>
      <c r="H130" s="20">
        <f t="shared" ref="H130:H153" si="233">IF((I130&gt;25000),I130-25000,0)</f>
        <v>0</v>
      </c>
      <c r="I130" s="25">
        <v>0</v>
      </c>
      <c r="J130" s="22"/>
      <c r="K130" s="325"/>
      <c r="L130" s="321"/>
      <c r="M130" s="321"/>
      <c r="N130" s="320"/>
      <c r="O130" s="20">
        <f>IF(((I130+P130)&gt;25000),((I130+P130)-25000-H130),0)</f>
        <v>0</v>
      </c>
      <c r="P130" s="25">
        <v>0</v>
      </c>
      <c r="Q130" s="22"/>
      <c r="R130" s="22"/>
      <c r="S130" s="22"/>
      <c r="T130" s="22"/>
      <c r="U130" s="6"/>
      <c r="V130" s="20">
        <f>IF(((I130+P130+W130)&gt;25000),((I130+P130+W130)-25000-H130-O130),0)</f>
        <v>0</v>
      </c>
      <c r="W130" s="25">
        <v>0</v>
      </c>
      <c r="X130" s="5"/>
      <c r="Y130" s="22"/>
      <c r="Z130" s="22"/>
      <c r="AA130" s="22"/>
      <c r="AB130" s="6"/>
      <c r="AC130" s="20">
        <f>IF(((I130+P130+W130+AD130)&gt;25000),((I130+P130+W130+AD130)-25000-H130-O130-V130),0)</f>
        <v>0</v>
      </c>
      <c r="AD130" s="25">
        <v>0</v>
      </c>
      <c r="AE130" s="22"/>
      <c r="AF130" s="22"/>
      <c r="AG130" s="22"/>
      <c r="AH130" s="22"/>
      <c r="AI130" s="6"/>
      <c r="AJ130" s="20">
        <f>IF((I130+P130+W130+AD130+AK130&gt;25000),((I130+P130+W130+AD130+AK130)-25000-H130-O130-V130-AC130),0)</f>
        <v>0</v>
      </c>
      <c r="AK130" s="25">
        <v>0</v>
      </c>
      <c r="AL130" s="460"/>
      <c r="AM130" s="22"/>
      <c r="AN130" s="22"/>
      <c r="AO130" s="22"/>
      <c r="AP130" s="6"/>
      <c r="AQ130" s="20">
        <f t="shared" ref="AQ130:AQ133" si="234">IF((I130+P130+W130+AD130+AK130+AR130&gt;25000),((I130+P130+W130+AD130+AK130+AR130)-25000-H130-O130-V130-AC130-AJ130),0)</f>
        <v>0</v>
      </c>
      <c r="AR130" s="25">
        <v>0</v>
      </c>
      <c r="AS130" s="460"/>
      <c r="AT130" s="22"/>
      <c r="AU130" s="22"/>
      <c r="AV130" s="22"/>
      <c r="AW130" s="6"/>
      <c r="AX130" s="20">
        <f t="shared" ref="AX130:AX133" si="235">IF((I130+P130+W130+AD130+AK130+AR130+AY130&gt;25000),((I130+P130+W130+AD130+AK130+AR130+AY130)-25000-H130-O130-V130-AC130-AJ130-AQ130),0)</f>
        <v>0</v>
      </c>
      <c r="AY130" s="25">
        <v>0</v>
      </c>
      <c r="AZ130" s="460"/>
      <c r="BA130" s="22"/>
      <c r="BB130" s="22"/>
      <c r="BC130" s="22"/>
      <c r="BD130" s="6"/>
      <c r="BE130" s="20">
        <f t="shared" ref="BE130:BE133" si="236">IF((I130+P130+W130+AD130+AK130+AR130+AY130+BF130&gt;25000),((I130+P130+W130+AD130+AK130+AR130+AY130+BF130)-25000-H130-O130-V130-AC130-AJ130-AQ130-AX130),0)</f>
        <v>0</v>
      </c>
      <c r="BF130" s="25">
        <v>0</v>
      </c>
      <c r="BG130" s="460"/>
      <c r="BH130" s="22"/>
      <c r="BI130" s="22"/>
      <c r="BJ130" s="22"/>
      <c r="BK130" s="6"/>
      <c r="BL130" s="20">
        <f t="shared" ref="BL130:BL153" si="237">IF((I130+P130+W130+AD130+AK130+AR130+AY130+BF130+BM130&gt;25000),((I130+P130+W130+AD130+AK130+AR130+AY130+BF130+BM130)-25000-H130-O130-V130-AC130-AJ130-AQ130-AX130-BE130),0)</f>
        <v>0</v>
      </c>
      <c r="BM130" s="25">
        <v>0</v>
      </c>
      <c r="BN130" s="460"/>
      <c r="BO130" s="22"/>
      <c r="BP130" s="22"/>
      <c r="BQ130" s="22"/>
      <c r="BR130" s="6"/>
      <c r="BS130" s="20">
        <f t="shared" ref="BS130:BS133" si="238">IF((I130+P130+W130+AD130+AK130+AR130+AY130+BF130+BM130+BT130&gt;25000),((I130+P130+W130+AD130+AK130+AR130+AY130+BF130+BM130+BT130)-25000-H130-O130-V130-AC130-AJ130-AQ130-AX130-BE130-BL130),0)</f>
        <v>0</v>
      </c>
      <c r="BT130" s="25">
        <v>0</v>
      </c>
      <c r="BU130" s="22"/>
      <c r="BV130" s="28">
        <f t="shared" si="232"/>
        <v>0</v>
      </c>
    </row>
    <row r="131" spans="2:77" x14ac:dyDescent="0.25">
      <c r="B131" s="507"/>
      <c r="C131" s="91" t="s">
        <v>82</v>
      </c>
      <c r="D131" s="5"/>
      <c r="E131" s="5"/>
      <c r="F131" s="5"/>
      <c r="G131" s="6"/>
      <c r="H131" s="20">
        <f t="shared" si="233"/>
        <v>0</v>
      </c>
      <c r="I131" s="25">
        <v>0</v>
      </c>
      <c r="J131" s="22"/>
      <c r="K131" s="325"/>
      <c r="L131" s="321"/>
      <c r="M131" s="321"/>
      <c r="N131" s="320"/>
      <c r="O131" s="20">
        <f>IF(((I131+P131)&gt;25000),((I131+P131)-25000-H131),0)</f>
        <v>0</v>
      </c>
      <c r="P131" s="25">
        <v>0</v>
      </c>
      <c r="Q131" s="22"/>
      <c r="R131" s="22"/>
      <c r="S131" s="22"/>
      <c r="T131" s="22"/>
      <c r="U131" s="6"/>
      <c r="V131" s="20">
        <f>IF(((I131+P131+W131)&gt;25000),((I131+P131+W131)-25000-H131-O131),0)</f>
        <v>0</v>
      </c>
      <c r="W131" s="25">
        <v>0</v>
      </c>
      <c r="X131" s="5"/>
      <c r="Y131" s="22"/>
      <c r="Z131" s="22"/>
      <c r="AA131" s="22"/>
      <c r="AB131" s="6"/>
      <c r="AC131" s="20">
        <f>IF(((I131+P131+W131+AD131)&gt;25000),((I131+P131+W131+AD131)-25000-H131-O131-V131),0)</f>
        <v>0</v>
      </c>
      <c r="AD131" s="25">
        <v>0</v>
      </c>
      <c r="AE131" s="22"/>
      <c r="AF131" s="22"/>
      <c r="AG131" s="22"/>
      <c r="AH131" s="22"/>
      <c r="AI131" s="6"/>
      <c r="AJ131" s="20">
        <f>IF((I131+P131+W131+AD131+AK131&gt;25000),((I131+P131+W131+AD131+AK131)-25000-H131-O131-V131-AC131),0)</f>
        <v>0</v>
      </c>
      <c r="AK131" s="25">
        <v>0</v>
      </c>
      <c r="AL131" s="460"/>
      <c r="AM131" s="22"/>
      <c r="AN131" s="22"/>
      <c r="AO131" s="22"/>
      <c r="AP131" s="6"/>
      <c r="AQ131" s="20">
        <f t="shared" si="234"/>
        <v>0</v>
      </c>
      <c r="AR131" s="25">
        <v>0</v>
      </c>
      <c r="AS131" s="460"/>
      <c r="AT131" s="22"/>
      <c r="AU131" s="22"/>
      <c r="AV131" s="22"/>
      <c r="AW131" s="6"/>
      <c r="AX131" s="20">
        <f t="shared" si="235"/>
        <v>0</v>
      </c>
      <c r="AY131" s="25">
        <v>0</v>
      </c>
      <c r="AZ131" s="460"/>
      <c r="BA131" s="22"/>
      <c r="BB131" s="22"/>
      <c r="BC131" s="22"/>
      <c r="BD131" s="6"/>
      <c r="BE131" s="20">
        <f t="shared" si="236"/>
        <v>0</v>
      </c>
      <c r="BF131" s="25">
        <v>0</v>
      </c>
      <c r="BG131" s="460"/>
      <c r="BH131" s="22"/>
      <c r="BI131" s="22"/>
      <c r="BJ131" s="22"/>
      <c r="BK131" s="6"/>
      <c r="BL131" s="20">
        <f t="shared" si="237"/>
        <v>0</v>
      </c>
      <c r="BM131" s="25">
        <v>0</v>
      </c>
      <c r="BN131" s="460"/>
      <c r="BO131" s="22"/>
      <c r="BP131" s="22"/>
      <c r="BQ131" s="22"/>
      <c r="BR131" s="6"/>
      <c r="BS131" s="20">
        <f t="shared" si="238"/>
        <v>0</v>
      </c>
      <c r="BT131" s="25">
        <v>0</v>
      </c>
      <c r="BU131" s="22"/>
      <c r="BV131" s="28">
        <f t="shared" si="232"/>
        <v>0</v>
      </c>
    </row>
    <row r="132" spans="2:77" x14ac:dyDescent="0.25">
      <c r="B132" s="507"/>
      <c r="C132" s="91" t="s">
        <v>83</v>
      </c>
      <c r="D132" s="5"/>
      <c r="E132" s="5"/>
      <c r="F132" s="5"/>
      <c r="G132" s="6"/>
      <c r="H132" s="20">
        <f t="shared" si="233"/>
        <v>0</v>
      </c>
      <c r="I132" s="25">
        <v>0</v>
      </c>
      <c r="J132" s="22"/>
      <c r="K132" s="325"/>
      <c r="L132" s="321"/>
      <c r="M132" s="321"/>
      <c r="N132" s="320"/>
      <c r="O132" s="20">
        <f>IF(((I132+P132)&gt;25000),((I132+P132)-25000-H132),0)</f>
        <v>0</v>
      </c>
      <c r="P132" s="25">
        <v>0</v>
      </c>
      <c r="Q132" s="22"/>
      <c r="R132" s="22"/>
      <c r="S132" s="22"/>
      <c r="T132" s="22"/>
      <c r="U132" s="6"/>
      <c r="V132" s="20">
        <f>IF(((I132+P132+W132)&gt;25000),((I132+P132+W132)-25000-H132-O132),0)</f>
        <v>0</v>
      </c>
      <c r="W132" s="25">
        <v>0</v>
      </c>
      <c r="X132" s="5"/>
      <c r="Y132" s="22"/>
      <c r="Z132" s="22"/>
      <c r="AA132" s="22"/>
      <c r="AB132" s="6"/>
      <c r="AC132" s="20">
        <f>IF(((I132+P132+W132+AD132)&gt;25000),((I132+P132+W132+AD132)-25000-H132-O132-V132),0)</f>
        <v>0</v>
      </c>
      <c r="AD132" s="25">
        <v>0</v>
      </c>
      <c r="AE132" s="22"/>
      <c r="AF132" s="22"/>
      <c r="AG132" s="22"/>
      <c r="AH132" s="22"/>
      <c r="AI132" s="6"/>
      <c r="AJ132" s="20">
        <f>IF((I132+P132+W132+AD132+AK132&gt;25000),((I132+P132+W132+AD132+AK132)-25000-H132-O132-V132-AC132),0)</f>
        <v>0</v>
      </c>
      <c r="AK132" s="25">
        <v>0</v>
      </c>
      <c r="AL132" s="460"/>
      <c r="AM132" s="22"/>
      <c r="AN132" s="22"/>
      <c r="AO132" s="22"/>
      <c r="AP132" s="6"/>
      <c r="AQ132" s="20">
        <f t="shared" si="234"/>
        <v>0</v>
      </c>
      <c r="AR132" s="25">
        <v>0</v>
      </c>
      <c r="AS132" s="460"/>
      <c r="AT132" s="22"/>
      <c r="AU132" s="22"/>
      <c r="AV132" s="22"/>
      <c r="AW132" s="6"/>
      <c r="AX132" s="20">
        <f t="shared" si="235"/>
        <v>0</v>
      </c>
      <c r="AY132" s="25">
        <v>0</v>
      </c>
      <c r="AZ132" s="460"/>
      <c r="BA132" s="22"/>
      <c r="BB132" s="22"/>
      <c r="BC132" s="22"/>
      <c r="BD132" s="6"/>
      <c r="BE132" s="20">
        <f t="shared" si="236"/>
        <v>0</v>
      </c>
      <c r="BF132" s="25">
        <v>0</v>
      </c>
      <c r="BG132" s="460"/>
      <c r="BH132" s="22"/>
      <c r="BI132" s="22"/>
      <c r="BJ132" s="22"/>
      <c r="BK132" s="6"/>
      <c r="BL132" s="20">
        <f t="shared" si="237"/>
        <v>0</v>
      </c>
      <c r="BM132" s="25">
        <v>0</v>
      </c>
      <c r="BN132" s="460"/>
      <c r="BO132" s="22"/>
      <c r="BP132" s="22"/>
      <c r="BQ132" s="22"/>
      <c r="BR132" s="6"/>
      <c r="BS132" s="20">
        <f t="shared" si="238"/>
        <v>0</v>
      </c>
      <c r="BT132" s="25">
        <v>0</v>
      </c>
      <c r="BU132" s="22"/>
      <c r="BV132" s="28">
        <f t="shared" si="232"/>
        <v>0</v>
      </c>
      <c r="BX132" s="573" t="s">
        <v>388</v>
      </c>
      <c r="BY132" s="573"/>
    </row>
    <row r="133" spans="2:77" ht="15.75" collapsed="1" x14ac:dyDescent="0.25">
      <c r="B133" s="507"/>
      <c r="C133" s="91" t="s">
        <v>84</v>
      </c>
      <c r="D133" s="5"/>
      <c r="E133" s="5"/>
      <c r="F133" s="5"/>
      <c r="G133" s="6"/>
      <c r="H133" s="20">
        <f t="shared" si="233"/>
        <v>0</v>
      </c>
      <c r="I133" s="25">
        <v>0</v>
      </c>
      <c r="J133" s="22"/>
      <c r="K133" s="325"/>
      <c r="L133" s="321"/>
      <c r="M133" s="321"/>
      <c r="N133" s="320"/>
      <c r="O133" s="20">
        <f t="shared" ref="O133:O153" si="239">IF(((I133+P133)&gt;25000),((I133+P133)-25000-H133),0)</f>
        <v>0</v>
      </c>
      <c r="P133" s="25">
        <v>0</v>
      </c>
      <c r="Q133" s="22"/>
      <c r="R133" s="22"/>
      <c r="S133" s="22"/>
      <c r="T133" s="22"/>
      <c r="U133" s="6"/>
      <c r="V133" s="20">
        <f t="shared" ref="V133:V153" si="240">IF(((I133+P133+W133)&gt;25000),((I133+P133+W133)-25000-H133-O133),0)</f>
        <v>0</v>
      </c>
      <c r="W133" s="25">
        <v>0</v>
      </c>
      <c r="X133" s="5"/>
      <c r="Y133" s="22"/>
      <c r="Z133" s="22"/>
      <c r="AA133" s="22"/>
      <c r="AB133" s="6"/>
      <c r="AC133" s="20">
        <f t="shared" ref="AC133:AC153" si="241">IF(((I133+P133+W133+AD133)&gt;25000),((I133+P133+W133+AD133)-25000-H133-O133-V133),0)</f>
        <v>0</v>
      </c>
      <c r="AD133" s="25">
        <v>0</v>
      </c>
      <c r="AE133" s="22"/>
      <c r="AF133" s="22"/>
      <c r="AG133" s="22"/>
      <c r="AH133" s="22"/>
      <c r="AI133" s="6"/>
      <c r="AJ133" s="20">
        <f t="shared" ref="AJ133:AJ153" si="242">IF((I133+P133+W133+AD133+AK133&gt;25000),((I133+P133+W133+AD133+AK133)-25000-H133-O133-V133-AC133),0)</f>
        <v>0</v>
      </c>
      <c r="AK133" s="25">
        <v>0</v>
      </c>
      <c r="AL133" s="460"/>
      <c r="AM133" s="22"/>
      <c r="AN133" s="22"/>
      <c r="AO133" s="22"/>
      <c r="AP133" s="6"/>
      <c r="AQ133" s="20">
        <f t="shared" si="234"/>
        <v>0</v>
      </c>
      <c r="AR133" s="25">
        <v>0</v>
      </c>
      <c r="AS133" s="460"/>
      <c r="AT133" s="22"/>
      <c r="AU133" s="22"/>
      <c r="AV133" s="22"/>
      <c r="AW133" s="6"/>
      <c r="AX133" s="20">
        <f t="shared" si="235"/>
        <v>0</v>
      </c>
      <c r="AY133" s="25">
        <v>0</v>
      </c>
      <c r="AZ133" s="460"/>
      <c r="BA133" s="22"/>
      <c r="BB133" s="22"/>
      <c r="BC133" s="22"/>
      <c r="BD133" s="6"/>
      <c r="BE133" s="20">
        <f t="shared" si="236"/>
        <v>0</v>
      </c>
      <c r="BF133" s="25">
        <v>0</v>
      </c>
      <c r="BG133" s="460"/>
      <c r="BH133" s="22"/>
      <c r="BI133" s="22"/>
      <c r="BJ133" s="22"/>
      <c r="BK133" s="6"/>
      <c r="BL133" s="20">
        <f t="shared" si="237"/>
        <v>0</v>
      </c>
      <c r="BM133" s="25">
        <v>0</v>
      </c>
      <c r="BN133" s="460"/>
      <c r="BO133" s="22"/>
      <c r="BP133" s="22"/>
      <c r="BQ133" s="22"/>
      <c r="BR133" s="6"/>
      <c r="BS133" s="20">
        <f t="shared" si="238"/>
        <v>0</v>
      </c>
      <c r="BT133" s="25">
        <v>0</v>
      </c>
      <c r="BU133" s="22"/>
      <c r="BV133" s="28">
        <f t="shared" si="232"/>
        <v>0</v>
      </c>
      <c r="BX133" s="526" t="s">
        <v>375</v>
      </c>
      <c r="BY133" s="528">
        <f>CA209</f>
        <v>0</v>
      </c>
    </row>
    <row r="134" spans="2:77" ht="15" hidden="1" customHeight="1" x14ac:dyDescent="0.25">
      <c r="B134" s="507"/>
      <c r="C134" s="91" t="s">
        <v>174</v>
      </c>
      <c r="D134" s="5"/>
      <c r="E134" s="5"/>
      <c r="F134" s="5"/>
      <c r="G134" s="6"/>
      <c r="H134" s="20">
        <f t="shared" si="233"/>
        <v>0</v>
      </c>
      <c r="I134" s="25">
        <v>0</v>
      </c>
      <c r="J134" s="22"/>
      <c r="K134" s="325"/>
      <c r="L134" s="321"/>
      <c r="M134" s="321"/>
      <c r="N134" s="320"/>
      <c r="O134" s="20">
        <f t="shared" si="239"/>
        <v>0</v>
      </c>
      <c r="P134" s="25">
        <v>0</v>
      </c>
      <c r="Q134" s="22"/>
      <c r="R134" s="22"/>
      <c r="S134" s="22"/>
      <c r="T134" s="22"/>
      <c r="U134" s="6"/>
      <c r="V134" s="20">
        <f t="shared" si="240"/>
        <v>0</v>
      </c>
      <c r="W134" s="25">
        <v>0</v>
      </c>
      <c r="X134" s="5"/>
      <c r="Y134" s="22"/>
      <c r="Z134" s="22"/>
      <c r="AA134" s="22"/>
      <c r="AB134" s="6"/>
      <c r="AC134" s="20">
        <f t="shared" si="241"/>
        <v>0</v>
      </c>
      <c r="AD134" s="25">
        <v>0</v>
      </c>
      <c r="AE134" s="22"/>
      <c r="AF134" s="22"/>
      <c r="AG134" s="22"/>
      <c r="AH134" s="22"/>
      <c r="AI134" s="6"/>
      <c r="AJ134" s="20">
        <f t="shared" si="242"/>
        <v>0</v>
      </c>
      <c r="AK134" s="25">
        <v>0</v>
      </c>
      <c r="AL134" s="460"/>
      <c r="AM134" s="22"/>
      <c r="AN134" s="22"/>
      <c r="AO134" s="22"/>
      <c r="AP134" s="6"/>
      <c r="AQ134" s="20">
        <f t="shared" ref="AQ134:AQ153" si="243">IF(((W134+AD134+AK134+AR134)&gt;25000),((W134+AD134+AK134+AR134)-25000-V134-AC134-AJ134),0)</f>
        <v>0</v>
      </c>
      <c r="AR134" s="25">
        <v>0</v>
      </c>
      <c r="AS134" s="460"/>
      <c r="AT134" s="22"/>
      <c r="AU134" s="22"/>
      <c r="AV134" s="22"/>
      <c r="AW134" s="6"/>
      <c r="AX134" s="20">
        <f t="shared" ref="AX134:AX153" si="244">IF(((AD134+AK134+AR134+AY134)&gt;25000),((AD134+AK134+AR134+AY134)-25000-AC134-AJ134-AQ134),0)</f>
        <v>0</v>
      </c>
      <c r="AY134" s="25">
        <v>0</v>
      </c>
      <c r="AZ134" s="460"/>
      <c r="BA134" s="22"/>
      <c r="BB134" s="22"/>
      <c r="BC134" s="22"/>
      <c r="BD134" s="6"/>
      <c r="BE134" s="20">
        <f t="shared" ref="BE134:BE153" si="245">IF(((AK134+AR134+AY134+BF134)&gt;25000),((AK134+AR134+AY134+BF134)-25000-AJ134-AQ134-AX134),0)</f>
        <v>0</v>
      </c>
      <c r="BF134" s="25">
        <v>0</v>
      </c>
      <c r="BG134" s="460"/>
      <c r="BH134" s="22"/>
      <c r="BI134" s="22"/>
      <c r="BJ134" s="22"/>
      <c r="BK134" s="6"/>
      <c r="BL134" s="20">
        <f t="shared" si="237"/>
        <v>0</v>
      </c>
      <c r="BM134" s="25">
        <v>0</v>
      </c>
      <c r="BN134" s="460"/>
      <c r="BO134" s="22"/>
      <c r="BP134" s="22"/>
      <c r="BQ134" s="22"/>
      <c r="BR134" s="6"/>
      <c r="BS134" s="20">
        <f t="shared" ref="BS134:BS153" si="246">IF(((AY134+BF134+BM134+BT134)&gt;25000),((AY134+BF134+BM134+BT134)-25000-AX134-BE134-BL134),0)</f>
        <v>0</v>
      </c>
      <c r="BT134" s="25">
        <v>0</v>
      </c>
      <c r="BU134" s="22"/>
      <c r="BV134" s="463">
        <f t="shared" si="232"/>
        <v>0</v>
      </c>
      <c r="BX134" s="526" t="s">
        <v>376</v>
      </c>
      <c r="BY134" s="354"/>
    </row>
    <row r="135" spans="2:77" ht="15" hidden="1" customHeight="1" x14ac:dyDescent="0.25">
      <c r="B135" s="507"/>
      <c r="C135" s="91" t="s">
        <v>175</v>
      </c>
      <c r="D135" s="5"/>
      <c r="E135" s="5"/>
      <c r="F135" s="5"/>
      <c r="G135" s="6"/>
      <c r="H135" s="20">
        <f t="shared" si="233"/>
        <v>0</v>
      </c>
      <c r="I135" s="25">
        <v>0</v>
      </c>
      <c r="J135" s="22"/>
      <c r="K135" s="325"/>
      <c r="L135" s="321"/>
      <c r="M135" s="321"/>
      <c r="N135" s="320"/>
      <c r="O135" s="20">
        <f t="shared" si="239"/>
        <v>0</v>
      </c>
      <c r="P135" s="25">
        <v>0</v>
      </c>
      <c r="Q135" s="22"/>
      <c r="R135" s="22"/>
      <c r="S135" s="22"/>
      <c r="T135" s="22"/>
      <c r="U135" s="6"/>
      <c r="V135" s="20">
        <f t="shared" si="240"/>
        <v>0</v>
      </c>
      <c r="W135" s="25">
        <v>0</v>
      </c>
      <c r="X135" s="5"/>
      <c r="Y135" s="22"/>
      <c r="Z135" s="22"/>
      <c r="AA135" s="22"/>
      <c r="AB135" s="6"/>
      <c r="AC135" s="20">
        <f t="shared" si="241"/>
        <v>0</v>
      </c>
      <c r="AD135" s="25">
        <v>0</v>
      </c>
      <c r="AE135" s="22"/>
      <c r="AF135" s="22"/>
      <c r="AG135" s="22"/>
      <c r="AH135" s="22"/>
      <c r="AI135" s="6"/>
      <c r="AJ135" s="20">
        <f t="shared" si="242"/>
        <v>0</v>
      </c>
      <c r="AK135" s="25">
        <v>0</v>
      </c>
      <c r="AL135" s="460"/>
      <c r="AM135" s="22"/>
      <c r="AN135" s="22"/>
      <c r="AO135" s="22"/>
      <c r="AP135" s="6"/>
      <c r="AQ135" s="20">
        <f t="shared" si="243"/>
        <v>0</v>
      </c>
      <c r="AR135" s="25">
        <v>0</v>
      </c>
      <c r="AS135" s="460"/>
      <c r="AT135" s="22"/>
      <c r="AU135" s="22"/>
      <c r="AV135" s="22"/>
      <c r="AW135" s="6"/>
      <c r="AX135" s="20">
        <f t="shared" si="244"/>
        <v>0</v>
      </c>
      <c r="AY135" s="25">
        <v>0</v>
      </c>
      <c r="AZ135" s="460"/>
      <c r="BA135" s="22"/>
      <c r="BB135" s="22"/>
      <c r="BC135" s="22"/>
      <c r="BD135" s="6"/>
      <c r="BE135" s="20">
        <f t="shared" si="245"/>
        <v>0</v>
      </c>
      <c r="BF135" s="25">
        <v>0</v>
      </c>
      <c r="BG135" s="460"/>
      <c r="BH135" s="22"/>
      <c r="BI135" s="22"/>
      <c r="BJ135" s="22"/>
      <c r="BK135" s="6"/>
      <c r="BL135" s="20">
        <f t="shared" si="237"/>
        <v>0</v>
      </c>
      <c r="BM135" s="25">
        <v>0</v>
      </c>
      <c r="BN135" s="460"/>
      <c r="BO135" s="22"/>
      <c r="BP135" s="22"/>
      <c r="BQ135" s="22"/>
      <c r="BR135" s="6"/>
      <c r="BS135" s="20">
        <f t="shared" si="246"/>
        <v>0</v>
      </c>
      <c r="BT135" s="25">
        <v>0</v>
      </c>
      <c r="BU135" s="22"/>
      <c r="BV135" s="463">
        <f t="shared" si="232"/>
        <v>0</v>
      </c>
      <c r="BX135" s="527" t="s">
        <v>243</v>
      </c>
      <c r="BY135" s="354"/>
    </row>
    <row r="136" spans="2:77" ht="15" hidden="1" customHeight="1" x14ac:dyDescent="0.25">
      <c r="B136" s="507"/>
      <c r="C136" s="91" t="s">
        <v>176</v>
      </c>
      <c r="D136" s="5"/>
      <c r="E136" s="5"/>
      <c r="F136" s="5"/>
      <c r="G136" s="6"/>
      <c r="H136" s="20">
        <f t="shared" si="233"/>
        <v>0</v>
      </c>
      <c r="I136" s="25">
        <v>0</v>
      </c>
      <c r="J136" s="22"/>
      <c r="K136" s="325"/>
      <c r="L136" s="321"/>
      <c r="M136" s="321"/>
      <c r="N136" s="320"/>
      <c r="O136" s="20">
        <f t="shared" si="239"/>
        <v>0</v>
      </c>
      <c r="P136" s="25">
        <v>0</v>
      </c>
      <c r="Q136" s="22"/>
      <c r="R136" s="22"/>
      <c r="S136" s="22"/>
      <c r="T136" s="22"/>
      <c r="U136" s="6"/>
      <c r="V136" s="20">
        <f t="shared" si="240"/>
        <v>0</v>
      </c>
      <c r="W136" s="25">
        <v>0</v>
      </c>
      <c r="X136" s="5"/>
      <c r="Y136" s="22"/>
      <c r="Z136" s="22"/>
      <c r="AA136" s="22"/>
      <c r="AB136" s="6"/>
      <c r="AC136" s="20">
        <f t="shared" si="241"/>
        <v>0</v>
      </c>
      <c r="AD136" s="25">
        <v>0</v>
      </c>
      <c r="AE136" s="22"/>
      <c r="AF136" s="22"/>
      <c r="AG136" s="22"/>
      <c r="AH136" s="22"/>
      <c r="AI136" s="6"/>
      <c r="AJ136" s="20">
        <f t="shared" si="242"/>
        <v>0</v>
      </c>
      <c r="AK136" s="25">
        <v>0</v>
      </c>
      <c r="AL136" s="460"/>
      <c r="AM136" s="22"/>
      <c r="AN136" s="22"/>
      <c r="AO136" s="22"/>
      <c r="AP136" s="6"/>
      <c r="AQ136" s="20">
        <f t="shared" si="243"/>
        <v>0</v>
      </c>
      <c r="AR136" s="25">
        <v>0</v>
      </c>
      <c r="AS136" s="460"/>
      <c r="AT136" s="22"/>
      <c r="AU136" s="22"/>
      <c r="AV136" s="22"/>
      <c r="AW136" s="6"/>
      <c r="AX136" s="20">
        <f t="shared" si="244"/>
        <v>0</v>
      </c>
      <c r="AY136" s="25">
        <v>0</v>
      </c>
      <c r="AZ136" s="460"/>
      <c r="BA136" s="22"/>
      <c r="BB136" s="22"/>
      <c r="BC136" s="22"/>
      <c r="BD136" s="6"/>
      <c r="BE136" s="20">
        <f t="shared" si="245"/>
        <v>0</v>
      </c>
      <c r="BF136" s="25">
        <v>0</v>
      </c>
      <c r="BG136" s="460"/>
      <c r="BH136" s="22"/>
      <c r="BI136" s="22"/>
      <c r="BJ136" s="22"/>
      <c r="BK136" s="6"/>
      <c r="BL136" s="20">
        <f t="shared" si="237"/>
        <v>0</v>
      </c>
      <c r="BM136" s="25">
        <v>0</v>
      </c>
      <c r="BN136" s="460"/>
      <c r="BO136" s="22"/>
      <c r="BP136" s="22"/>
      <c r="BQ136" s="22"/>
      <c r="BR136" s="6"/>
      <c r="BS136" s="20">
        <f t="shared" si="246"/>
        <v>0</v>
      </c>
      <c r="BT136" s="25">
        <v>0</v>
      </c>
      <c r="BU136" s="22"/>
      <c r="BV136" s="463">
        <f t="shared" si="232"/>
        <v>0</v>
      </c>
      <c r="BX136" s="473"/>
      <c r="BY136" s="354"/>
    </row>
    <row r="137" spans="2:77" ht="15" hidden="1" customHeight="1" x14ac:dyDescent="0.25">
      <c r="B137" s="507"/>
      <c r="C137" s="91" t="s">
        <v>177</v>
      </c>
      <c r="D137" s="5"/>
      <c r="E137" s="5"/>
      <c r="F137" s="5"/>
      <c r="G137" s="6"/>
      <c r="H137" s="20">
        <f t="shared" si="233"/>
        <v>0</v>
      </c>
      <c r="I137" s="25">
        <v>0</v>
      </c>
      <c r="J137" s="22"/>
      <c r="K137" s="325"/>
      <c r="L137" s="321"/>
      <c r="M137" s="321"/>
      <c r="N137" s="320"/>
      <c r="O137" s="20">
        <f t="shared" si="239"/>
        <v>0</v>
      </c>
      <c r="P137" s="25">
        <v>0</v>
      </c>
      <c r="Q137" s="22"/>
      <c r="R137" s="22"/>
      <c r="S137" s="22"/>
      <c r="T137" s="22"/>
      <c r="U137" s="6"/>
      <c r="V137" s="20">
        <f t="shared" si="240"/>
        <v>0</v>
      </c>
      <c r="W137" s="25">
        <v>0</v>
      </c>
      <c r="X137" s="5"/>
      <c r="Y137" s="22"/>
      <c r="Z137" s="22"/>
      <c r="AA137" s="22"/>
      <c r="AB137" s="6"/>
      <c r="AC137" s="20">
        <f t="shared" si="241"/>
        <v>0</v>
      </c>
      <c r="AD137" s="25">
        <v>0</v>
      </c>
      <c r="AE137" s="22"/>
      <c r="AF137" s="22"/>
      <c r="AG137" s="22"/>
      <c r="AH137" s="22"/>
      <c r="AI137" s="6"/>
      <c r="AJ137" s="20">
        <f t="shared" si="242"/>
        <v>0</v>
      </c>
      <c r="AK137" s="25">
        <v>0</v>
      </c>
      <c r="AL137" s="460"/>
      <c r="AM137" s="22"/>
      <c r="AN137" s="22"/>
      <c r="AO137" s="22"/>
      <c r="AP137" s="6"/>
      <c r="AQ137" s="20">
        <f t="shared" si="243"/>
        <v>0</v>
      </c>
      <c r="AR137" s="25">
        <v>0</v>
      </c>
      <c r="AS137" s="460"/>
      <c r="AT137" s="22"/>
      <c r="AU137" s="22"/>
      <c r="AV137" s="22"/>
      <c r="AW137" s="6"/>
      <c r="AX137" s="20">
        <f t="shared" si="244"/>
        <v>0</v>
      </c>
      <c r="AY137" s="25">
        <v>0</v>
      </c>
      <c r="AZ137" s="460"/>
      <c r="BA137" s="22"/>
      <c r="BB137" s="22"/>
      <c r="BC137" s="22"/>
      <c r="BD137" s="6"/>
      <c r="BE137" s="20">
        <f t="shared" si="245"/>
        <v>0</v>
      </c>
      <c r="BF137" s="25">
        <v>0</v>
      </c>
      <c r="BG137" s="460"/>
      <c r="BH137" s="22"/>
      <c r="BI137" s="22"/>
      <c r="BJ137" s="22"/>
      <c r="BK137" s="6"/>
      <c r="BL137" s="20">
        <f t="shared" si="237"/>
        <v>0</v>
      </c>
      <c r="BM137" s="25">
        <v>0</v>
      </c>
      <c r="BN137" s="460"/>
      <c r="BO137" s="22"/>
      <c r="BP137" s="22"/>
      <c r="BQ137" s="22"/>
      <c r="BR137" s="6"/>
      <c r="BS137" s="20">
        <f t="shared" si="246"/>
        <v>0</v>
      </c>
      <c r="BT137" s="25">
        <v>0</v>
      </c>
      <c r="BU137" s="22"/>
      <c r="BV137" s="463">
        <f t="shared" si="232"/>
        <v>0</v>
      </c>
      <c r="BX137" s="473"/>
      <c r="BY137" s="354"/>
    </row>
    <row r="138" spans="2:77" ht="15" hidden="1" customHeight="1" x14ac:dyDescent="0.25">
      <c r="B138" s="507"/>
      <c r="C138" s="91" t="s">
        <v>178</v>
      </c>
      <c r="D138" s="5"/>
      <c r="E138" s="5"/>
      <c r="F138" s="5"/>
      <c r="G138" s="6"/>
      <c r="H138" s="20">
        <f t="shared" si="233"/>
        <v>0</v>
      </c>
      <c r="I138" s="25">
        <v>0</v>
      </c>
      <c r="J138" s="22"/>
      <c r="K138" s="325"/>
      <c r="L138" s="321"/>
      <c r="M138" s="321"/>
      <c r="N138" s="320"/>
      <c r="O138" s="20">
        <f t="shared" si="239"/>
        <v>0</v>
      </c>
      <c r="P138" s="25">
        <v>0</v>
      </c>
      <c r="Q138" s="22"/>
      <c r="R138" s="22"/>
      <c r="S138" s="22"/>
      <c r="T138" s="22"/>
      <c r="U138" s="6"/>
      <c r="V138" s="20">
        <f t="shared" si="240"/>
        <v>0</v>
      </c>
      <c r="W138" s="25">
        <v>0</v>
      </c>
      <c r="X138" s="5"/>
      <c r="Y138" s="22"/>
      <c r="Z138" s="22"/>
      <c r="AA138" s="22"/>
      <c r="AB138" s="6"/>
      <c r="AC138" s="20">
        <f t="shared" si="241"/>
        <v>0</v>
      </c>
      <c r="AD138" s="25">
        <v>0</v>
      </c>
      <c r="AE138" s="22"/>
      <c r="AF138" s="22"/>
      <c r="AG138" s="22"/>
      <c r="AH138" s="22"/>
      <c r="AI138" s="6"/>
      <c r="AJ138" s="20">
        <f t="shared" si="242"/>
        <v>0</v>
      </c>
      <c r="AK138" s="25">
        <v>0</v>
      </c>
      <c r="AL138" s="460"/>
      <c r="AM138" s="22"/>
      <c r="AN138" s="22"/>
      <c r="AO138" s="22"/>
      <c r="AP138" s="6"/>
      <c r="AQ138" s="20">
        <f t="shared" si="243"/>
        <v>0</v>
      </c>
      <c r="AR138" s="25">
        <v>0</v>
      </c>
      <c r="AS138" s="460"/>
      <c r="AT138" s="22"/>
      <c r="AU138" s="22"/>
      <c r="AV138" s="22"/>
      <c r="AW138" s="6"/>
      <c r="AX138" s="20">
        <f t="shared" si="244"/>
        <v>0</v>
      </c>
      <c r="AY138" s="25">
        <v>0</v>
      </c>
      <c r="AZ138" s="460"/>
      <c r="BA138" s="22"/>
      <c r="BB138" s="22"/>
      <c r="BC138" s="22"/>
      <c r="BD138" s="6"/>
      <c r="BE138" s="20">
        <f t="shared" si="245"/>
        <v>0</v>
      </c>
      <c r="BF138" s="25">
        <v>0</v>
      </c>
      <c r="BG138" s="460"/>
      <c r="BH138" s="22"/>
      <c r="BI138" s="22"/>
      <c r="BJ138" s="22"/>
      <c r="BK138" s="6"/>
      <c r="BL138" s="20">
        <f t="shared" si="237"/>
        <v>0</v>
      </c>
      <c r="BM138" s="25">
        <v>0</v>
      </c>
      <c r="BN138" s="460"/>
      <c r="BO138" s="22"/>
      <c r="BP138" s="22"/>
      <c r="BQ138" s="22"/>
      <c r="BR138" s="6"/>
      <c r="BS138" s="20">
        <f t="shared" si="246"/>
        <v>0</v>
      </c>
      <c r="BT138" s="25">
        <v>0</v>
      </c>
      <c r="BU138" s="22"/>
      <c r="BV138" s="463">
        <f t="shared" si="232"/>
        <v>0</v>
      </c>
      <c r="BX138" s="473"/>
      <c r="BY138" s="354"/>
    </row>
    <row r="139" spans="2:77" ht="15" hidden="1" customHeight="1" x14ac:dyDescent="0.25">
      <c r="B139" s="507"/>
      <c r="C139" s="91" t="s">
        <v>179</v>
      </c>
      <c r="D139" s="5"/>
      <c r="E139" s="5"/>
      <c r="F139" s="5"/>
      <c r="G139" s="6"/>
      <c r="H139" s="20">
        <f t="shared" si="233"/>
        <v>0</v>
      </c>
      <c r="I139" s="25">
        <v>0</v>
      </c>
      <c r="J139" s="22"/>
      <c r="K139" s="325"/>
      <c r="L139" s="321"/>
      <c r="M139" s="321"/>
      <c r="N139" s="320"/>
      <c r="O139" s="20">
        <f t="shared" si="239"/>
        <v>0</v>
      </c>
      <c r="P139" s="25">
        <v>0</v>
      </c>
      <c r="Q139" s="22"/>
      <c r="R139" s="22"/>
      <c r="S139" s="22"/>
      <c r="T139" s="22"/>
      <c r="U139" s="6"/>
      <c r="V139" s="20">
        <f t="shared" si="240"/>
        <v>0</v>
      </c>
      <c r="W139" s="25">
        <v>0</v>
      </c>
      <c r="X139" s="5"/>
      <c r="Y139" s="22"/>
      <c r="Z139" s="22"/>
      <c r="AA139" s="22"/>
      <c r="AB139" s="6"/>
      <c r="AC139" s="20">
        <f t="shared" si="241"/>
        <v>0</v>
      </c>
      <c r="AD139" s="25">
        <v>0</v>
      </c>
      <c r="AE139" s="22"/>
      <c r="AF139" s="22"/>
      <c r="AG139" s="22"/>
      <c r="AH139" s="22"/>
      <c r="AI139" s="6"/>
      <c r="AJ139" s="20">
        <f t="shared" si="242"/>
        <v>0</v>
      </c>
      <c r="AK139" s="25">
        <v>0</v>
      </c>
      <c r="AL139" s="460"/>
      <c r="AM139" s="22"/>
      <c r="AN139" s="22"/>
      <c r="AO139" s="22"/>
      <c r="AP139" s="6"/>
      <c r="AQ139" s="20">
        <f t="shared" si="243"/>
        <v>0</v>
      </c>
      <c r="AR139" s="25">
        <v>0</v>
      </c>
      <c r="AS139" s="460"/>
      <c r="AT139" s="22"/>
      <c r="AU139" s="22"/>
      <c r="AV139" s="22"/>
      <c r="AW139" s="6"/>
      <c r="AX139" s="20">
        <f t="shared" si="244"/>
        <v>0</v>
      </c>
      <c r="AY139" s="25">
        <v>0</v>
      </c>
      <c r="AZ139" s="460"/>
      <c r="BA139" s="22"/>
      <c r="BB139" s="22"/>
      <c r="BC139" s="22"/>
      <c r="BD139" s="6"/>
      <c r="BE139" s="20">
        <f t="shared" si="245"/>
        <v>0</v>
      </c>
      <c r="BF139" s="25">
        <v>0</v>
      </c>
      <c r="BG139" s="460"/>
      <c r="BH139" s="22"/>
      <c r="BI139" s="22"/>
      <c r="BJ139" s="22"/>
      <c r="BK139" s="6"/>
      <c r="BL139" s="20">
        <f t="shared" si="237"/>
        <v>0</v>
      </c>
      <c r="BM139" s="25">
        <v>0</v>
      </c>
      <c r="BN139" s="460"/>
      <c r="BO139" s="22"/>
      <c r="BP139" s="22"/>
      <c r="BQ139" s="22"/>
      <c r="BR139" s="6"/>
      <c r="BS139" s="20">
        <f t="shared" si="246"/>
        <v>0</v>
      </c>
      <c r="BT139" s="25">
        <v>0</v>
      </c>
      <c r="BU139" s="22"/>
      <c r="BV139" s="463">
        <f t="shared" si="232"/>
        <v>0</v>
      </c>
      <c r="BX139" s="473"/>
      <c r="BY139" s="354"/>
    </row>
    <row r="140" spans="2:77" ht="15" hidden="1" customHeight="1" x14ac:dyDescent="0.25">
      <c r="B140" s="507"/>
      <c r="C140" s="91" t="s">
        <v>180</v>
      </c>
      <c r="D140" s="5"/>
      <c r="E140" s="5"/>
      <c r="F140" s="5"/>
      <c r="G140" s="6"/>
      <c r="H140" s="20">
        <f t="shared" si="233"/>
        <v>0</v>
      </c>
      <c r="I140" s="25">
        <v>0</v>
      </c>
      <c r="J140" s="22"/>
      <c r="K140" s="325"/>
      <c r="L140" s="321"/>
      <c r="M140" s="321"/>
      <c r="N140" s="320"/>
      <c r="O140" s="20">
        <f t="shared" si="239"/>
        <v>0</v>
      </c>
      <c r="P140" s="25">
        <v>0</v>
      </c>
      <c r="Q140" s="22"/>
      <c r="R140" s="22"/>
      <c r="S140" s="22"/>
      <c r="T140" s="22"/>
      <c r="U140" s="6"/>
      <c r="V140" s="20">
        <f t="shared" si="240"/>
        <v>0</v>
      </c>
      <c r="W140" s="25">
        <v>0</v>
      </c>
      <c r="X140" s="5"/>
      <c r="Y140" s="22"/>
      <c r="Z140" s="22"/>
      <c r="AA140" s="22"/>
      <c r="AB140" s="6"/>
      <c r="AC140" s="20">
        <f t="shared" si="241"/>
        <v>0</v>
      </c>
      <c r="AD140" s="25">
        <v>0</v>
      </c>
      <c r="AE140" s="22"/>
      <c r="AF140" s="22"/>
      <c r="AG140" s="22"/>
      <c r="AH140" s="22"/>
      <c r="AI140" s="6"/>
      <c r="AJ140" s="20">
        <f t="shared" si="242"/>
        <v>0</v>
      </c>
      <c r="AK140" s="25">
        <v>0</v>
      </c>
      <c r="AL140" s="460"/>
      <c r="AM140" s="22"/>
      <c r="AN140" s="22"/>
      <c r="AO140" s="22"/>
      <c r="AP140" s="6"/>
      <c r="AQ140" s="20">
        <f t="shared" si="243"/>
        <v>0</v>
      </c>
      <c r="AR140" s="25">
        <v>0</v>
      </c>
      <c r="AS140" s="460"/>
      <c r="AT140" s="22"/>
      <c r="AU140" s="22"/>
      <c r="AV140" s="22"/>
      <c r="AW140" s="6"/>
      <c r="AX140" s="20">
        <f t="shared" si="244"/>
        <v>0</v>
      </c>
      <c r="AY140" s="25">
        <v>0</v>
      </c>
      <c r="AZ140" s="460"/>
      <c r="BA140" s="22"/>
      <c r="BB140" s="22"/>
      <c r="BC140" s="22"/>
      <c r="BD140" s="6"/>
      <c r="BE140" s="20">
        <f t="shared" si="245"/>
        <v>0</v>
      </c>
      <c r="BF140" s="25">
        <v>0</v>
      </c>
      <c r="BG140" s="460"/>
      <c r="BH140" s="22"/>
      <c r="BI140" s="22"/>
      <c r="BJ140" s="22"/>
      <c r="BK140" s="6"/>
      <c r="BL140" s="20">
        <f t="shared" si="237"/>
        <v>0</v>
      </c>
      <c r="BM140" s="25">
        <v>0</v>
      </c>
      <c r="BN140" s="460"/>
      <c r="BO140" s="22"/>
      <c r="BP140" s="22"/>
      <c r="BQ140" s="22"/>
      <c r="BR140" s="6"/>
      <c r="BS140" s="20">
        <f t="shared" si="246"/>
        <v>0</v>
      </c>
      <c r="BT140" s="25">
        <v>0</v>
      </c>
      <c r="BU140" s="22"/>
      <c r="BV140" s="463">
        <f t="shared" si="232"/>
        <v>0</v>
      </c>
      <c r="BX140" s="473"/>
      <c r="BY140" s="354"/>
    </row>
    <row r="141" spans="2:77" ht="15" hidden="1" customHeight="1" x14ac:dyDescent="0.25">
      <c r="B141" s="507"/>
      <c r="C141" s="91" t="s">
        <v>181</v>
      </c>
      <c r="D141" s="5"/>
      <c r="E141" s="5"/>
      <c r="F141" s="5"/>
      <c r="G141" s="6"/>
      <c r="H141" s="20">
        <f t="shared" si="233"/>
        <v>0</v>
      </c>
      <c r="I141" s="25">
        <v>0</v>
      </c>
      <c r="J141" s="22"/>
      <c r="K141" s="325"/>
      <c r="L141" s="321"/>
      <c r="M141" s="321"/>
      <c r="N141" s="320"/>
      <c r="O141" s="20">
        <f t="shared" si="239"/>
        <v>0</v>
      </c>
      <c r="P141" s="25">
        <v>0</v>
      </c>
      <c r="Q141" s="22"/>
      <c r="R141" s="22"/>
      <c r="S141" s="22"/>
      <c r="T141" s="22"/>
      <c r="U141" s="6"/>
      <c r="V141" s="20">
        <f t="shared" si="240"/>
        <v>0</v>
      </c>
      <c r="W141" s="25">
        <v>0</v>
      </c>
      <c r="X141" s="5"/>
      <c r="Y141" s="22"/>
      <c r="Z141" s="22"/>
      <c r="AA141" s="22"/>
      <c r="AB141" s="6"/>
      <c r="AC141" s="20">
        <f t="shared" si="241"/>
        <v>0</v>
      </c>
      <c r="AD141" s="25">
        <v>0</v>
      </c>
      <c r="AE141" s="22"/>
      <c r="AF141" s="22"/>
      <c r="AG141" s="22"/>
      <c r="AH141" s="22"/>
      <c r="AI141" s="6"/>
      <c r="AJ141" s="20">
        <f t="shared" si="242"/>
        <v>0</v>
      </c>
      <c r="AK141" s="25">
        <v>0</v>
      </c>
      <c r="AL141" s="460"/>
      <c r="AM141" s="22"/>
      <c r="AN141" s="22"/>
      <c r="AO141" s="22"/>
      <c r="AP141" s="6"/>
      <c r="AQ141" s="20">
        <f t="shared" si="243"/>
        <v>0</v>
      </c>
      <c r="AR141" s="25">
        <v>0</v>
      </c>
      <c r="AS141" s="460"/>
      <c r="AT141" s="22"/>
      <c r="AU141" s="22"/>
      <c r="AV141" s="22"/>
      <c r="AW141" s="6"/>
      <c r="AX141" s="20">
        <f t="shared" si="244"/>
        <v>0</v>
      </c>
      <c r="AY141" s="25">
        <v>0</v>
      </c>
      <c r="AZ141" s="460"/>
      <c r="BA141" s="22"/>
      <c r="BB141" s="22"/>
      <c r="BC141" s="22"/>
      <c r="BD141" s="6"/>
      <c r="BE141" s="20">
        <f t="shared" si="245"/>
        <v>0</v>
      </c>
      <c r="BF141" s="25">
        <v>0</v>
      </c>
      <c r="BG141" s="460"/>
      <c r="BH141" s="22"/>
      <c r="BI141" s="22"/>
      <c r="BJ141" s="22"/>
      <c r="BK141" s="6"/>
      <c r="BL141" s="20">
        <f t="shared" si="237"/>
        <v>0</v>
      </c>
      <c r="BM141" s="25">
        <v>0</v>
      </c>
      <c r="BN141" s="460"/>
      <c r="BO141" s="22"/>
      <c r="BP141" s="22"/>
      <c r="BQ141" s="22"/>
      <c r="BR141" s="6"/>
      <c r="BS141" s="20">
        <f t="shared" si="246"/>
        <v>0</v>
      </c>
      <c r="BT141" s="25">
        <v>0</v>
      </c>
      <c r="BU141" s="22"/>
      <c r="BV141" s="463">
        <f t="shared" si="232"/>
        <v>0</v>
      </c>
      <c r="BX141" s="473"/>
      <c r="BY141" s="354"/>
    </row>
    <row r="142" spans="2:77" ht="15" hidden="1" customHeight="1" x14ac:dyDescent="0.25">
      <c r="B142" s="507"/>
      <c r="C142" s="91" t="s">
        <v>182</v>
      </c>
      <c r="D142" s="5"/>
      <c r="E142" s="5"/>
      <c r="F142" s="5"/>
      <c r="G142" s="6"/>
      <c r="H142" s="20">
        <f t="shared" si="233"/>
        <v>0</v>
      </c>
      <c r="I142" s="25">
        <v>0</v>
      </c>
      <c r="J142" s="22"/>
      <c r="K142" s="325"/>
      <c r="L142" s="321"/>
      <c r="M142" s="321"/>
      <c r="N142" s="320"/>
      <c r="O142" s="20">
        <f t="shared" si="239"/>
        <v>0</v>
      </c>
      <c r="P142" s="25">
        <v>0</v>
      </c>
      <c r="Q142" s="22"/>
      <c r="R142" s="22"/>
      <c r="S142" s="22"/>
      <c r="T142" s="22"/>
      <c r="U142" s="6"/>
      <c r="V142" s="20">
        <f t="shared" si="240"/>
        <v>0</v>
      </c>
      <c r="W142" s="25">
        <v>0</v>
      </c>
      <c r="X142" s="5"/>
      <c r="Y142" s="22"/>
      <c r="Z142" s="22"/>
      <c r="AA142" s="22"/>
      <c r="AB142" s="6"/>
      <c r="AC142" s="20">
        <f t="shared" si="241"/>
        <v>0</v>
      </c>
      <c r="AD142" s="25">
        <v>0</v>
      </c>
      <c r="AE142" s="22"/>
      <c r="AF142" s="22"/>
      <c r="AG142" s="22"/>
      <c r="AH142" s="22"/>
      <c r="AI142" s="6"/>
      <c r="AJ142" s="20">
        <f t="shared" si="242"/>
        <v>0</v>
      </c>
      <c r="AK142" s="25">
        <v>0</v>
      </c>
      <c r="AL142" s="460"/>
      <c r="AM142" s="22"/>
      <c r="AN142" s="22"/>
      <c r="AO142" s="22"/>
      <c r="AP142" s="6"/>
      <c r="AQ142" s="20">
        <f t="shared" si="243"/>
        <v>0</v>
      </c>
      <c r="AR142" s="25">
        <v>0</v>
      </c>
      <c r="AS142" s="460"/>
      <c r="AT142" s="22"/>
      <c r="AU142" s="22"/>
      <c r="AV142" s="22"/>
      <c r="AW142" s="6"/>
      <c r="AX142" s="20">
        <f t="shared" si="244"/>
        <v>0</v>
      </c>
      <c r="AY142" s="25">
        <v>0</v>
      </c>
      <c r="AZ142" s="460"/>
      <c r="BA142" s="22"/>
      <c r="BB142" s="22"/>
      <c r="BC142" s="22"/>
      <c r="BD142" s="6"/>
      <c r="BE142" s="20">
        <f t="shared" si="245"/>
        <v>0</v>
      </c>
      <c r="BF142" s="25">
        <v>0</v>
      </c>
      <c r="BG142" s="460"/>
      <c r="BH142" s="22"/>
      <c r="BI142" s="22"/>
      <c r="BJ142" s="22"/>
      <c r="BK142" s="6"/>
      <c r="BL142" s="20">
        <f t="shared" si="237"/>
        <v>0</v>
      </c>
      <c r="BM142" s="25">
        <v>0</v>
      </c>
      <c r="BN142" s="460"/>
      <c r="BO142" s="22"/>
      <c r="BP142" s="22"/>
      <c r="BQ142" s="22"/>
      <c r="BR142" s="6"/>
      <c r="BS142" s="20">
        <f t="shared" si="246"/>
        <v>0</v>
      </c>
      <c r="BT142" s="25">
        <v>0</v>
      </c>
      <c r="BU142" s="22"/>
      <c r="BV142" s="463">
        <f t="shared" si="232"/>
        <v>0</v>
      </c>
      <c r="BX142" s="473"/>
      <c r="BY142" s="354"/>
    </row>
    <row r="143" spans="2:77" ht="15" hidden="1" customHeight="1" x14ac:dyDescent="0.25">
      <c r="B143" s="507"/>
      <c r="C143" s="91" t="s">
        <v>183</v>
      </c>
      <c r="D143" s="5"/>
      <c r="E143" s="5"/>
      <c r="F143" s="5"/>
      <c r="G143" s="6"/>
      <c r="H143" s="20">
        <f t="shared" si="233"/>
        <v>0</v>
      </c>
      <c r="I143" s="25">
        <v>0</v>
      </c>
      <c r="J143" s="22"/>
      <c r="K143" s="325"/>
      <c r="L143" s="321"/>
      <c r="M143" s="321"/>
      <c r="N143" s="320"/>
      <c r="O143" s="20">
        <f t="shared" si="239"/>
        <v>0</v>
      </c>
      <c r="P143" s="25">
        <v>0</v>
      </c>
      <c r="Q143" s="22"/>
      <c r="R143" s="22"/>
      <c r="S143" s="22"/>
      <c r="T143" s="22"/>
      <c r="U143" s="6"/>
      <c r="V143" s="20">
        <f t="shared" si="240"/>
        <v>0</v>
      </c>
      <c r="W143" s="25">
        <v>0</v>
      </c>
      <c r="X143" s="5"/>
      <c r="Y143" s="22"/>
      <c r="Z143" s="22"/>
      <c r="AA143" s="22"/>
      <c r="AB143" s="6"/>
      <c r="AC143" s="20">
        <f t="shared" si="241"/>
        <v>0</v>
      </c>
      <c r="AD143" s="25">
        <v>0</v>
      </c>
      <c r="AE143" s="22"/>
      <c r="AF143" s="22"/>
      <c r="AG143" s="22"/>
      <c r="AH143" s="22"/>
      <c r="AI143" s="6"/>
      <c r="AJ143" s="20">
        <f t="shared" si="242"/>
        <v>0</v>
      </c>
      <c r="AK143" s="25">
        <v>0</v>
      </c>
      <c r="AL143" s="460"/>
      <c r="AM143" s="22"/>
      <c r="AN143" s="22"/>
      <c r="AO143" s="22"/>
      <c r="AP143" s="6"/>
      <c r="AQ143" s="20">
        <f t="shared" si="243"/>
        <v>0</v>
      </c>
      <c r="AR143" s="25">
        <v>0</v>
      </c>
      <c r="AS143" s="460"/>
      <c r="AT143" s="22"/>
      <c r="AU143" s="22"/>
      <c r="AV143" s="22"/>
      <c r="AW143" s="6"/>
      <c r="AX143" s="20">
        <f t="shared" si="244"/>
        <v>0</v>
      </c>
      <c r="AY143" s="25">
        <v>0</v>
      </c>
      <c r="AZ143" s="460"/>
      <c r="BA143" s="22"/>
      <c r="BB143" s="22"/>
      <c r="BC143" s="22"/>
      <c r="BD143" s="6"/>
      <c r="BE143" s="20">
        <f t="shared" si="245"/>
        <v>0</v>
      </c>
      <c r="BF143" s="25">
        <v>0</v>
      </c>
      <c r="BG143" s="460"/>
      <c r="BH143" s="22"/>
      <c r="BI143" s="22"/>
      <c r="BJ143" s="22"/>
      <c r="BK143" s="6"/>
      <c r="BL143" s="20">
        <f t="shared" si="237"/>
        <v>0</v>
      </c>
      <c r="BM143" s="25">
        <v>0</v>
      </c>
      <c r="BN143" s="460"/>
      <c r="BO143" s="22"/>
      <c r="BP143" s="22"/>
      <c r="BQ143" s="22"/>
      <c r="BR143" s="6"/>
      <c r="BS143" s="20">
        <f t="shared" si="246"/>
        <v>0</v>
      </c>
      <c r="BT143" s="25">
        <v>0</v>
      </c>
      <c r="BU143" s="22"/>
      <c r="BV143" s="463">
        <f>+I143+P143+W143+AD143+AK143+AR143+AY143+BF143+BM143+BT143</f>
        <v>0</v>
      </c>
      <c r="BX143" s="473"/>
      <c r="BY143" s="354"/>
    </row>
    <row r="144" spans="2:77" ht="15" hidden="1" customHeight="1" x14ac:dyDescent="0.25">
      <c r="B144" s="507"/>
      <c r="C144" s="91" t="s">
        <v>184</v>
      </c>
      <c r="D144" s="5"/>
      <c r="E144" s="5"/>
      <c r="F144" s="5"/>
      <c r="G144" s="6"/>
      <c r="H144" s="20">
        <f t="shared" si="233"/>
        <v>0</v>
      </c>
      <c r="I144" s="25">
        <v>0</v>
      </c>
      <c r="J144" s="22"/>
      <c r="K144" s="325"/>
      <c r="L144" s="321"/>
      <c r="M144" s="321"/>
      <c r="N144" s="320"/>
      <c r="O144" s="20">
        <f t="shared" si="239"/>
        <v>0</v>
      </c>
      <c r="P144" s="25">
        <v>0</v>
      </c>
      <c r="Q144" s="22"/>
      <c r="R144" s="22"/>
      <c r="S144" s="22"/>
      <c r="T144" s="22"/>
      <c r="U144" s="6"/>
      <c r="V144" s="20">
        <f t="shared" si="240"/>
        <v>0</v>
      </c>
      <c r="W144" s="25">
        <v>0</v>
      </c>
      <c r="X144" s="5"/>
      <c r="Y144" s="22"/>
      <c r="Z144" s="22"/>
      <c r="AA144" s="22"/>
      <c r="AB144" s="6"/>
      <c r="AC144" s="20">
        <f t="shared" si="241"/>
        <v>0</v>
      </c>
      <c r="AD144" s="25">
        <v>0</v>
      </c>
      <c r="AE144" s="22"/>
      <c r="AF144" s="22"/>
      <c r="AG144" s="22"/>
      <c r="AH144" s="22"/>
      <c r="AI144" s="6"/>
      <c r="AJ144" s="20">
        <f t="shared" si="242"/>
        <v>0</v>
      </c>
      <c r="AK144" s="25">
        <v>0</v>
      </c>
      <c r="AL144" s="460"/>
      <c r="AM144" s="22"/>
      <c r="AN144" s="22"/>
      <c r="AO144" s="22"/>
      <c r="AP144" s="6"/>
      <c r="AQ144" s="20">
        <f t="shared" si="243"/>
        <v>0</v>
      </c>
      <c r="AR144" s="25">
        <v>0</v>
      </c>
      <c r="AS144" s="460"/>
      <c r="AT144" s="22"/>
      <c r="AU144" s="22"/>
      <c r="AV144" s="22"/>
      <c r="AW144" s="6"/>
      <c r="AX144" s="20">
        <f t="shared" si="244"/>
        <v>0</v>
      </c>
      <c r="AY144" s="25">
        <v>0</v>
      </c>
      <c r="AZ144" s="460"/>
      <c r="BA144" s="22"/>
      <c r="BB144" s="22"/>
      <c r="BC144" s="22"/>
      <c r="BD144" s="6"/>
      <c r="BE144" s="20">
        <f t="shared" si="245"/>
        <v>0</v>
      </c>
      <c r="BF144" s="25">
        <v>0</v>
      </c>
      <c r="BG144" s="460"/>
      <c r="BH144" s="22"/>
      <c r="BI144" s="22"/>
      <c r="BJ144" s="22"/>
      <c r="BK144" s="6"/>
      <c r="BL144" s="20">
        <f t="shared" si="237"/>
        <v>0</v>
      </c>
      <c r="BM144" s="25">
        <v>0</v>
      </c>
      <c r="BN144" s="460"/>
      <c r="BO144" s="22"/>
      <c r="BP144" s="22"/>
      <c r="BQ144" s="22"/>
      <c r="BR144" s="6"/>
      <c r="BS144" s="20">
        <f t="shared" si="246"/>
        <v>0</v>
      </c>
      <c r="BT144" s="25">
        <v>0</v>
      </c>
      <c r="BU144" s="22"/>
      <c r="BV144" s="463">
        <f t="shared" si="232"/>
        <v>0</v>
      </c>
      <c r="BX144" s="473"/>
      <c r="BY144" s="354"/>
    </row>
    <row r="145" spans="1:77" ht="15" hidden="1" customHeight="1" x14ac:dyDescent="0.25">
      <c r="B145" s="507"/>
      <c r="C145" s="91" t="s">
        <v>185</v>
      </c>
      <c r="D145" s="5"/>
      <c r="E145" s="5"/>
      <c r="F145" s="5"/>
      <c r="G145" s="6"/>
      <c r="H145" s="20">
        <f t="shared" si="233"/>
        <v>0</v>
      </c>
      <c r="I145" s="25">
        <v>0</v>
      </c>
      <c r="J145" s="22"/>
      <c r="K145" s="325"/>
      <c r="L145" s="321"/>
      <c r="M145" s="321"/>
      <c r="N145" s="320"/>
      <c r="O145" s="20">
        <f t="shared" si="239"/>
        <v>0</v>
      </c>
      <c r="P145" s="25">
        <v>0</v>
      </c>
      <c r="Q145" s="22"/>
      <c r="R145" s="22"/>
      <c r="S145" s="22"/>
      <c r="T145" s="22"/>
      <c r="U145" s="6"/>
      <c r="V145" s="20">
        <f t="shared" si="240"/>
        <v>0</v>
      </c>
      <c r="W145" s="25">
        <v>0</v>
      </c>
      <c r="X145" s="5"/>
      <c r="Y145" s="22"/>
      <c r="Z145" s="22"/>
      <c r="AA145" s="22"/>
      <c r="AB145" s="6"/>
      <c r="AC145" s="20">
        <f t="shared" si="241"/>
        <v>0</v>
      </c>
      <c r="AD145" s="25">
        <v>0</v>
      </c>
      <c r="AE145" s="22"/>
      <c r="AF145" s="22"/>
      <c r="AG145" s="22"/>
      <c r="AH145" s="22"/>
      <c r="AI145" s="6"/>
      <c r="AJ145" s="20">
        <f t="shared" si="242"/>
        <v>0</v>
      </c>
      <c r="AK145" s="25">
        <v>0</v>
      </c>
      <c r="AL145" s="460"/>
      <c r="AM145" s="22"/>
      <c r="AN145" s="22"/>
      <c r="AO145" s="22"/>
      <c r="AP145" s="6"/>
      <c r="AQ145" s="20">
        <f t="shared" si="243"/>
        <v>0</v>
      </c>
      <c r="AR145" s="25">
        <v>0</v>
      </c>
      <c r="AS145" s="460"/>
      <c r="AT145" s="22"/>
      <c r="AU145" s="22"/>
      <c r="AV145" s="22"/>
      <c r="AW145" s="6"/>
      <c r="AX145" s="20">
        <f t="shared" si="244"/>
        <v>0</v>
      </c>
      <c r="AY145" s="25">
        <v>0</v>
      </c>
      <c r="AZ145" s="460"/>
      <c r="BA145" s="22"/>
      <c r="BB145" s="22"/>
      <c r="BC145" s="22"/>
      <c r="BD145" s="6"/>
      <c r="BE145" s="20">
        <f t="shared" si="245"/>
        <v>0</v>
      </c>
      <c r="BF145" s="25">
        <v>0</v>
      </c>
      <c r="BG145" s="460"/>
      <c r="BH145" s="22"/>
      <c r="BI145" s="22"/>
      <c r="BJ145" s="22"/>
      <c r="BK145" s="6"/>
      <c r="BL145" s="20">
        <f t="shared" si="237"/>
        <v>0</v>
      </c>
      <c r="BM145" s="25">
        <v>0</v>
      </c>
      <c r="BN145" s="460"/>
      <c r="BO145" s="22"/>
      <c r="BP145" s="22"/>
      <c r="BQ145" s="22"/>
      <c r="BR145" s="6"/>
      <c r="BS145" s="20">
        <f t="shared" si="246"/>
        <v>0</v>
      </c>
      <c r="BT145" s="25">
        <v>0</v>
      </c>
      <c r="BU145" s="22"/>
      <c r="BV145" s="463">
        <f t="shared" si="232"/>
        <v>0</v>
      </c>
      <c r="BX145" s="473"/>
      <c r="BY145" s="354"/>
    </row>
    <row r="146" spans="1:77" ht="15" hidden="1" customHeight="1" x14ac:dyDescent="0.25">
      <c r="B146" s="507"/>
      <c r="C146" s="91" t="s">
        <v>186</v>
      </c>
      <c r="D146" s="5"/>
      <c r="E146" s="5"/>
      <c r="F146" s="5"/>
      <c r="G146" s="6"/>
      <c r="H146" s="20">
        <f t="shared" si="233"/>
        <v>0</v>
      </c>
      <c r="I146" s="25">
        <v>0</v>
      </c>
      <c r="J146" s="22"/>
      <c r="K146" s="325"/>
      <c r="L146" s="321"/>
      <c r="M146" s="321"/>
      <c r="N146" s="320"/>
      <c r="O146" s="20">
        <f t="shared" si="239"/>
        <v>0</v>
      </c>
      <c r="P146" s="25">
        <v>0</v>
      </c>
      <c r="Q146" s="22"/>
      <c r="R146" s="22"/>
      <c r="S146" s="22"/>
      <c r="T146" s="22"/>
      <c r="U146" s="6"/>
      <c r="V146" s="20">
        <f t="shared" si="240"/>
        <v>0</v>
      </c>
      <c r="W146" s="25">
        <v>0</v>
      </c>
      <c r="X146" s="5"/>
      <c r="Y146" s="22"/>
      <c r="Z146" s="22"/>
      <c r="AA146" s="22"/>
      <c r="AB146" s="6"/>
      <c r="AC146" s="20">
        <f t="shared" si="241"/>
        <v>0</v>
      </c>
      <c r="AD146" s="25">
        <v>0</v>
      </c>
      <c r="AE146" s="22"/>
      <c r="AF146" s="22"/>
      <c r="AG146" s="22"/>
      <c r="AH146" s="22"/>
      <c r="AI146" s="6"/>
      <c r="AJ146" s="20">
        <f t="shared" si="242"/>
        <v>0</v>
      </c>
      <c r="AK146" s="25">
        <v>0</v>
      </c>
      <c r="AL146" s="460"/>
      <c r="AM146" s="22"/>
      <c r="AN146" s="22"/>
      <c r="AO146" s="22"/>
      <c r="AP146" s="6"/>
      <c r="AQ146" s="20">
        <f t="shared" si="243"/>
        <v>0</v>
      </c>
      <c r="AR146" s="25">
        <v>0</v>
      </c>
      <c r="AS146" s="460"/>
      <c r="AT146" s="22"/>
      <c r="AU146" s="22"/>
      <c r="AV146" s="22"/>
      <c r="AW146" s="6"/>
      <c r="AX146" s="20">
        <f t="shared" si="244"/>
        <v>0</v>
      </c>
      <c r="AY146" s="25">
        <v>0</v>
      </c>
      <c r="AZ146" s="460"/>
      <c r="BA146" s="22"/>
      <c r="BB146" s="22"/>
      <c r="BC146" s="22"/>
      <c r="BD146" s="6"/>
      <c r="BE146" s="20">
        <f t="shared" si="245"/>
        <v>0</v>
      </c>
      <c r="BF146" s="25">
        <v>0</v>
      </c>
      <c r="BG146" s="460"/>
      <c r="BH146" s="22"/>
      <c r="BI146" s="22"/>
      <c r="BJ146" s="22"/>
      <c r="BK146" s="6"/>
      <c r="BL146" s="20">
        <f t="shared" si="237"/>
        <v>0</v>
      </c>
      <c r="BM146" s="25">
        <v>0</v>
      </c>
      <c r="BN146" s="460"/>
      <c r="BO146" s="22"/>
      <c r="BP146" s="22"/>
      <c r="BQ146" s="22"/>
      <c r="BR146" s="6"/>
      <c r="BS146" s="20">
        <f t="shared" si="246"/>
        <v>0</v>
      </c>
      <c r="BT146" s="25">
        <v>0</v>
      </c>
      <c r="BU146" s="22"/>
      <c r="BV146" s="463">
        <f t="shared" si="232"/>
        <v>0</v>
      </c>
      <c r="BX146" s="473"/>
      <c r="BY146" s="354"/>
    </row>
    <row r="147" spans="1:77" ht="15" hidden="1" customHeight="1" x14ac:dyDescent="0.25">
      <c r="B147" s="507"/>
      <c r="C147" s="91" t="s">
        <v>187</v>
      </c>
      <c r="D147" s="5"/>
      <c r="E147" s="5"/>
      <c r="F147" s="5"/>
      <c r="G147" s="6"/>
      <c r="H147" s="20">
        <f t="shared" si="233"/>
        <v>0</v>
      </c>
      <c r="I147" s="25">
        <v>0</v>
      </c>
      <c r="J147" s="22"/>
      <c r="K147" s="325"/>
      <c r="L147" s="321"/>
      <c r="M147" s="321"/>
      <c r="N147" s="320"/>
      <c r="O147" s="20">
        <f t="shared" si="239"/>
        <v>0</v>
      </c>
      <c r="P147" s="25">
        <v>0</v>
      </c>
      <c r="Q147" s="22"/>
      <c r="R147" s="22"/>
      <c r="S147" s="22"/>
      <c r="T147" s="22"/>
      <c r="U147" s="6"/>
      <c r="V147" s="20">
        <f t="shared" si="240"/>
        <v>0</v>
      </c>
      <c r="W147" s="25">
        <v>0</v>
      </c>
      <c r="X147" s="5"/>
      <c r="Y147" s="22"/>
      <c r="Z147" s="22"/>
      <c r="AA147" s="22"/>
      <c r="AB147" s="6"/>
      <c r="AC147" s="20">
        <f t="shared" si="241"/>
        <v>0</v>
      </c>
      <c r="AD147" s="25">
        <v>0</v>
      </c>
      <c r="AE147" s="22"/>
      <c r="AF147" s="22"/>
      <c r="AG147" s="22"/>
      <c r="AH147" s="22"/>
      <c r="AI147" s="6"/>
      <c r="AJ147" s="20">
        <f t="shared" si="242"/>
        <v>0</v>
      </c>
      <c r="AK147" s="25">
        <v>0</v>
      </c>
      <c r="AL147" s="460"/>
      <c r="AM147" s="22"/>
      <c r="AN147" s="22"/>
      <c r="AO147" s="22"/>
      <c r="AP147" s="6"/>
      <c r="AQ147" s="20">
        <f t="shared" si="243"/>
        <v>0</v>
      </c>
      <c r="AR147" s="25">
        <v>0</v>
      </c>
      <c r="AS147" s="460"/>
      <c r="AT147" s="22"/>
      <c r="AU147" s="22"/>
      <c r="AV147" s="22"/>
      <c r="AW147" s="6"/>
      <c r="AX147" s="20">
        <f t="shared" si="244"/>
        <v>0</v>
      </c>
      <c r="AY147" s="25">
        <v>0</v>
      </c>
      <c r="AZ147" s="460"/>
      <c r="BA147" s="22"/>
      <c r="BB147" s="22"/>
      <c r="BC147" s="22"/>
      <c r="BD147" s="6"/>
      <c r="BE147" s="20">
        <f t="shared" si="245"/>
        <v>0</v>
      </c>
      <c r="BF147" s="25">
        <v>0</v>
      </c>
      <c r="BG147" s="460"/>
      <c r="BH147" s="22"/>
      <c r="BI147" s="22"/>
      <c r="BJ147" s="22"/>
      <c r="BK147" s="6"/>
      <c r="BL147" s="20">
        <f t="shared" si="237"/>
        <v>0</v>
      </c>
      <c r="BM147" s="25">
        <v>0</v>
      </c>
      <c r="BN147" s="460"/>
      <c r="BO147" s="22"/>
      <c r="BP147" s="22"/>
      <c r="BQ147" s="22"/>
      <c r="BR147" s="6"/>
      <c r="BS147" s="20">
        <f t="shared" si="246"/>
        <v>0</v>
      </c>
      <c r="BT147" s="25">
        <v>0</v>
      </c>
      <c r="BU147" s="22"/>
      <c r="BV147" s="463">
        <f t="shared" si="232"/>
        <v>0</v>
      </c>
      <c r="BX147" s="473"/>
      <c r="BY147" s="354"/>
    </row>
    <row r="148" spans="1:77" ht="15" hidden="1" customHeight="1" x14ac:dyDescent="0.25">
      <c r="B148" s="507"/>
      <c r="C148" s="91" t="s">
        <v>188</v>
      </c>
      <c r="D148" s="5"/>
      <c r="E148" s="5"/>
      <c r="F148" s="5"/>
      <c r="G148" s="6"/>
      <c r="H148" s="20">
        <f t="shared" si="233"/>
        <v>0</v>
      </c>
      <c r="I148" s="25">
        <v>0</v>
      </c>
      <c r="J148" s="22"/>
      <c r="K148" s="325"/>
      <c r="L148" s="321"/>
      <c r="M148" s="321"/>
      <c r="N148" s="320"/>
      <c r="O148" s="20">
        <f t="shared" si="239"/>
        <v>0</v>
      </c>
      <c r="P148" s="25">
        <v>0</v>
      </c>
      <c r="Q148" s="22"/>
      <c r="R148" s="22"/>
      <c r="S148" s="22"/>
      <c r="T148" s="22"/>
      <c r="U148" s="6"/>
      <c r="V148" s="20">
        <f t="shared" si="240"/>
        <v>0</v>
      </c>
      <c r="W148" s="25">
        <v>0</v>
      </c>
      <c r="X148" s="5"/>
      <c r="Y148" s="22"/>
      <c r="Z148" s="22"/>
      <c r="AA148" s="22"/>
      <c r="AB148" s="6"/>
      <c r="AC148" s="20">
        <f t="shared" si="241"/>
        <v>0</v>
      </c>
      <c r="AD148" s="25">
        <v>0</v>
      </c>
      <c r="AE148" s="22"/>
      <c r="AF148" s="22"/>
      <c r="AG148" s="22"/>
      <c r="AH148" s="22"/>
      <c r="AI148" s="6"/>
      <c r="AJ148" s="20">
        <f t="shared" si="242"/>
        <v>0</v>
      </c>
      <c r="AK148" s="25">
        <v>0</v>
      </c>
      <c r="AL148" s="460"/>
      <c r="AM148" s="22"/>
      <c r="AN148" s="22"/>
      <c r="AO148" s="22"/>
      <c r="AP148" s="6"/>
      <c r="AQ148" s="20">
        <f t="shared" si="243"/>
        <v>0</v>
      </c>
      <c r="AR148" s="25">
        <v>0</v>
      </c>
      <c r="AS148" s="460"/>
      <c r="AT148" s="22"/>
      <c r="AU148" s="22"/>
      <c r="AV148" s="22"/>
      <c r="AW148" s="6"/>
      <c r="AX148" s="20">
        <f t="shared" si="244"/>
        <v>0</v>
      </c>
      <c r="AY148" s="25">
        <v>0</v>
      </c>
      <c r="AZ148" s="460"/>
      <c r="BA148" s="22"/>
      <c r="BB148" s="22"/>
      <c r="BC148" s="22"/>
      <c r="BD148" s="6"/>
      <c r="BE148" s="20">
        <f t="shared" si="245"/>
        <v>0</v>
      </c>
      <c r="BF148" s="25">
        <v>0</v>
      </c>
      <c r="BG148" s="460"/>
      <c r="BH148" s="22"/>
      <c r="BI148" s="22"/>
      <c r="BJ148" s="22"/>
      <c r="BK148" s="6"/>
      <c r="BL148" s="20">
        <f t="shared" si="237"/>
        <v>0</v>
      </c>
      <c r="BM148" s="25">
        <v>0</v>
      </c>
      <c r="BN148" s="460"/>
      <c r="BO148" s="22"/>
      <c r="BP148" s="22"/>
      <c r="BQ148" s="22"/>
      <c r="BR148" s="6"/>
      <c r="BS148" s="20">
        <f t="shared" si="246"/>
        <v>0</v>
      </c>
      <c r="BT148" s="25">
        <v>0</v>
      </c>
      <c r="BU148" s="22"/>
      <c r="BV148" s="463">
        <f t="shared" si="232"/>
        <v>0</v>
      </c>
      <c r="BX148" s="473"/>
      <c r="BY148" s="354"/>
    </row>
    <row r="149" spans="1:77" ht="15" hidden="1" customHeight="1" x14ac:dyDescent="0.25">
      <c r="B149" s="507"/>
      <c r="C149" s="91" t="s">
        <v>189</v>
      </c>
      <c r="D149" s="5"/>
      <c r="E149" s="5"/>
      <c r="F149" s="5"/>
      <c r="G149" s="6"/>
      <c r="H149" s="20">
        <f t="shared" si="233"/>
        <v>0</v>
      </c>
      <c r="I149" s="25">
        <v>0</v>
      </c>
      <c r="J149" s="22"/>
      <c r="K149" s="325"/>
      <c r="L149" s="321"/>
      <c r="M149" s="321"/>
      <c r="N149" s="320"/>
      <c r="O149" s="20">
        <f t="shared" si="239"/>
        <v>0</v>
      </c>
      <c r="P149" s="25">
        <v>0</v>
      </c>
      <c r="Q149" s="22"/>
      <c r="R149" s="22"/>
      <c r="S149" s="22"/>
      <c r="T149" s="22"/>
      <c r="U149" s="6"/>
      <c r="V149" s="20">
        <f t="shared" si="240"/>
        <v>0</v>
      </c>
      <c r="W149" s="25">
        <v>0</v>
      </c>
      <c r="X149" s="5"/>
      <c r="Y149" s="22"/>
      <c r="Z149" s="22"/>
      <c r="AA149" s="22"/>
      <c r="AB149" s="6"/>
      <c r="AC149" s="20">
        <f t="shared" si="241"/>
        <v>0</v>
      </c>
      <c r="AD149" s="25">
        <v>0</v>
      </c>
      <c r="AE149" s="22"/>
      <c r="AF149" s="22"/>
      <c r="AG149" s="22"/>
      <c r="AH149" s="22"/>
      <c r="AI149" s="6"/>
      <c r="AJ149" s="20">
        <f t="shared" si="242"/>
        <v>0</v>
      </c>
      <c r="AK149" s="25">
        <v>0</v>
      </c>
      <c r="AL149" s="460"/>
      <c r="AM149" s="22"/>
      <c r="AN149" s="22"/>
      <c r="AO149" s="22"/>
      <c r="AP149" s="6"/>
      <c r="AQ149" s="20">
        <f t="shared" si="243"/>
        <v>0</v>
      </c>
      <c r="AR149" s="25">
        <v>0</v>
      </c>
      <c r="AS149" s="460"/>
      <c r="AT149" s="22"/>
      <c r="AU149" s="22"/>
      <c r="AV149" s="22"/>
      <c r="AW149" s="6"/>
      <c r="AX149" s="20">
        <f t="shared" si="244"/>
        <v>0</v>
      </c>
      <c r="AY149" s="25">
        <v>0</v>
      </c>
      <c r="AZ149" s="460"/>
      <c r="BA149" s="22"/>
      <c r="BB149" s="22"/>
      <c r="BC149" s="22"/>
      <c r="BD149" s="6"/>
      <c r="BE149" s="20">
        <f t="shared" si="245"/>
        <v>0</v>
      </c>
      <c r="BF149" s="25">
        <v>0</v>
      </c>
      <c r="BG149" s="460"/>
      <c r="BH149" s="22"/>
      <c r="BI149" s="22"/>
      <c r="BJ149" s="22"/>
      <c r="BK149" s="6"/>
      <c r="BL149" s="20">
        <f t="shared" si="237"/>
        <v>0</v>
      </c>
      <c r="BM149" s="25">
        <v>0</v>
      </c>
      <c r="BN149" s="460"/>
      <c r="BO149" s="22"/>
      <c r="BP149" s="22"/>
      <c r="BQ149" s="22"/>
      <c r="BR149" s="6"/>
      <c r="BS149" s="20">
        <f t="shared" si="246"/>
        <v>0</v>
      </c>
      <c r="BT149" s="25">
        <v>0</v>
      </c>
      <c r="BU149" s="22"/>
      <c r="BV149" s="463">
        <f>+I149+P149+W149+AD149+AK149+AR149+AY149+BF149+BM149+BT149</f>
        <v>0</v>
      </c>
      <c r="BX149" s="473"/>
      <c r="BY149" s="354"/>
    </row>
    <row r="150" spans="1:77" ht="15" hidden="1" customHeight="1" x14ac:dyDescent="0.25">
      <c r="B150" s="507"/>
      <c r="C150" s="91" t="s">
        <v>190</v>
      </c>
      <c r="D150" s="5"/>
      <c r="E150" s="5"/>
      <c r="F150" s="5"/>
      <c r="G150" s="6"/>
      <c r="H150" s="20">
        <f t="shared" si="233"/>
        <v>0</v>
      </c>
      <c r="I150" s="25">
        <v>0</v>
      </c>
      <c r="J150" s="22"/>
      <c r="K150" s="325"/>
      <c r="L150" s="321"/>
      <c r="M150" s="321"/>
      <c r="N150" s="320"/>
      <c r="O150" s="20">
        <f t="shared" si="239"/>
        <v>0</v>
      </c>
      <c r="P150" s="25">
        <v>0</v>
      </c>
      <c r="Q150" s="22"/>
      <c r="R150" s="22"/>
      <c r="S150" s="22"/>
      <c r="T150" s="22"/>
      <c r="U150" s="6"/>
      <c r="V150" s="20">
        <f t="shared" si="240"/>
        <v>0</v>
      </c>
      <c r="W150" s="25">
        <v>0</v>
      </c>
      <c r="X150" s="5"/>
      <c r="Y150" s="22"/>
      <c r="Z150" s="22"/>
      <c r="AA150" s="22"/>
      <c r="AB150" s="6"/>
      <c r="AC150" s="20">
        <f t="shared" si="241"/>
        <v>0</v>
      </c>
      <c r="AD150" s="25">
        <v>0</v>
      </c>
      <c r="AE150" s="22"/>
      <c r="AF150" s="22"/>
      <c r="AG150" s="22"/>
      <c r="AH150" s="22"/>
      <c r="AI150" s="6"/>
      <c r="AJ150" s="20">
        <f t="shared" si="242"/>
        <v>0</v>
      </c>
      <c r="AK150" s="25">
        <v>0</v>
      </c>
      <c r="AL150" s="460"/>
      <c r="AM150" s="22"/>
      <c r="AN150" s="22"/>
      <c r="AO150" s="22"/>
      <c r="AP150" s="6"/>
      <c r="AQ150" s="20">
        <f t="shared" si="243"/>
        <v>0</v>
      </c>
      <c r="AR150" s="25">
        <v>0</v>
      </c>
      <c r="AS150" s="460"/>
      <c r="AT150" s="22"/>
      <c r="AU150" s="22"/>
      <c r="AV150" s="22"/>
      <c r="AW150" s="6"/>
      <c r="AX150" s="20">
        <f t="shared" si="244"/>
        <v>0</v>
      </c>
      <c r="AY150" s="25">
        <v>0</v>
      </c>
      <c r="AZ150" s="460"/>
      <c r="BA150" s="22"/>
      <c r="BB150" s="22"/>
      <c r="BC150" s="22"/>
      <c r="BD150" s="6"/>
      <c r="BE150" s="20">
        <f t="shared" si="245"/>
        <v>0</v>
      </c>
      <c r="BF150" s="25">
        <v>0</v>
      </c>
      <c r="BG150" s="460"/>
      <c r="BH150" s="22"/>
      <c r="BI150" s="22"/>
      <c r="BJ150" s="22"/>
      <c r="BK150" s="6"/>
      <c r="BL150" s="20">
        <f t="shared" si="237"/>
        <v>0</v>
      </c>
      <c r="BM150" s="25">
        <v>0</v>
      </c>
      <c r="BN150" s="460"/>
      <c r="BO150" s="22"/>
      <c r="BP150" s="22"/>
      <c r="BQ150" s="22"/>
      <c r="BR150" s="6"/>
      <c r="BS150" s="20">
        <f t="shared" si="246"/>
        <v>0</v>
      </c>
      <c r="BT150" s="25">
        <v>0</v>
      </c>
      <c r="BU150" s="22"/>
      <c r="BV150" s="463">
        <f t="shared" si="232"/>
        <v>0</v>
      </c>
      <c r="BX150" s="473"/>
      <c r="BY150" s="354"/>
    </row>
    <row r="151" spans="1:77" ht="15" hidden="1" customHeight="1" x14ac:dyDescent="0.25">
      <c r="B151" s="507"/>
      <c r="C151" s="91" t="s">
        <v>191</v>
      </c>
      <c r="D151" s="5"/>
      <c r="E151" s="5"/>
      <c r="F151" s="5"/>
      <c r="G151" s="6"/>
      <c r="H151" s="20">
        <f t="shared" si="233"/>
        <v>0</v>
      </c>
      <c r="I151" s="25">
        <v>0</v>
      </c>
      <c r="J151" s="22"/>
      <c r="K151" s="325"/>
      <c r="L151" s="321"/>
      <c r="M151" s="321"/>
      <c r="N151" s="320"/>
      <c r="O151" s="20">
        <f t="shared" si="239"/>
        <v>0</v>
      </c>
      <c r="P151" s="25">
        <v>0</v>
      </c>
      <c r="Q151" s="22"/>
      <c r="R151" s="22"/>
      <c r="S151" s="22"/>
      <c r="T151" s="22"/>
      <c r="U151" s="6"/>
      <c r="V151" s="20">
        <f t="shared" si="240"/>
        <v>0</v>
      </c>
      <c r="W151" s="25">
        <v>0</v>
      </c>
      <c r="X151" s="5"/>
      <c r="Y151" s="22"/>
      <c r="Z151" s="22"/>
      <c r="AA151" s="22"/>
      <c r="AB151" s="6"/>
      <c r="AC151" s="20">
        <f t="shared" si="241"/>
        <v>0</v>
      </c>
      <c r="AD151" s="25">
        <v>0</v>
      </c>
      <c r="AE151" s="22"/>
      <c r="AF151" s="22"/>
      <c r="AG151" s="22"/>
      <c r="AH151" s="22"/>
      <c r="AI151" s="6"/>
      <c r="AJ151" s="20">
        <f t="shared" si="242"/>
        <v>0</v>
      </c>
      <c r="AK151" s="25">
        <v>0</v>
      </c>
      <c r="AL151" s="460"/>
      <c r="AM151" s="22"/>
      <c r="AN151" s="22"/>
      <c r="AO151" s="22"/>
      <c r="AP151" s="6"/>
      <c r="AQ151" s="20">
        <f t="shared" si="243"/>
        <v>0</v>
      </c>
      <c r="AR151" s="25">
        <v>0</v>
      </c>
      <c r="AS151" s="460"/>
      <c r="AT151" s="22"/>
      <c r="AU151" s="22"/>
      <c r="AV151" s="22"/>
      <c r="AW151" s="6"/>
      <c r="AX151" s="20">
        <f t="shared" si="244"/>
        <v>0</v>
      </c>
      <c r="AY151" s="25">
        <v>0</v>
      </c>
      <c r="AZ151" s="460"/>
      <c r="BA151" s="22"/>
      <c r="BB151" s="22"/>
      <c r="BC151" s="22"/>
      <c r="BD151" s="6"/>
      <c r="BE151" s="20">
        <f t="shared" si="245"/>
        <v>0</v>
      </c>
      <c r="BF151" s="25">
        <v>0</v>
      </c>
      <c r="BG151" s="460"/>
      <c r="BH151" s="22"/>
      <c r="BI151" s="22"/>
      <c r="BJ151" s="22"/>
      <c r="BK151" s="6"/>
      <c r="BL151" s="20">
        <f t="shared" si="237"/>
        <v>0</v>
      </c>
      <c r="BM151" s="25">
        <v>0</v>
      </c>
      <c r="BN151" s="460"/>
      <c r="BO151" s="22"/>
      <c r="BP151" s="22"/>
      <c r="BQ151" s="22"/>
      <c r="BR151" s="6"/>
      <c r="BS151" s="20">
        <f t="shared" si="246"/>
        <v>0</v>
      </c>
      <c r="BT151" s="25">
        <v>0</v>
      </c>
      <c r="BU151" s="22"/>
      <c r="BV151" s="463">
        <f t="shared" si="232"/>
        <v>0</v>
      </c>
      <c r="BX151" s="473"/>
      <c r="BY151" s="354"/>
    </row>
    <row r="152" spans="1:77" ht="15" hidden="1" customHeight="1" x14ac:dyDescent="0.25">
      <c r="B152" s="507"/>
      <c r="C152" s="91" t="s">
        <v>192</v>
      </c>
      <c r="D152" s="5"/>
      <c r="E152" s="5"/>
      <c r="F152" s="5"/>
      <c r="G152" s="6"/>
      <c r="H152" s="20">
        <f t="shared" si="233"/>
        <v>0</v>
      </c>
      <c r="I152" s="25">
        <v>0</v>
      </c>
      <c r="J152" s="22"/>
      <c r="K152" s="325"/>
      <c r="L152" s="321"/>
      <c r="M152" s="321"/>
      <c r="N152" s="320"/>
      <c r="O152" s="20">
        <f t="shared" si="239"/>
        <v>0</v>
      </c>
      <c r="P152" s="25">
        <v>0</v>
      </c>
      <c r="Q152" s="22"/>
      <c r="R152" s="22"/>
      <c r="S152" s="22"/>
      <c r="T152" s="22"/>
      <c r="U152" s="6"/>
      <c r="V152" s="20">
        <f t="shared" si="240"/>
        <v>0</v>
      </c>
      <c r="W152" s="25">
        <v>0</v>
      </c>
      <c r="X152" s="5"/>
      <c r="Y152" s="22"/>
      <c r="Z152" s="22"/>
      <c r="AA152" s="22"/>
      <c r="AB152" s="6"/>
      <c r="AC152" s="20">
        <f t="shared" si="241"/>
        <v>0</v>
      </c>
      <c r="AD152" s="25">
        <v>0</v>
      </c>
      <c r="AE152" s="22"/>
      <c r="AF152" s="22"/>
      <c r="AG152" s="22"/>
      <c r="AH152" s="22"/>
      <c r="AI152" s="6"/>
      <c r="AJ152" s="20">
        <f t="shared" si="242"/>
        <v>0</v>
      </c>
      <c r="AK152" s="25">
        <v>0</v>
      </c>
      <c r="AL152" s="460"/>
      <c r="AM152" s="22"/>
      <c r="AN152" s="22"/>
      <c r="AO152" s="22"/>
      <c r="AP152" s="6"/>
      <c r="AQ152" s="20">
        <f t="shared" si="243"/>
        <v>0</v>
      </c>
      <c r="AR152" s="25">
        <v>0</v>
      </c>
      <c r="AS152" s="460"/>
      <c r="AT152" s="22"/>
      <c r="AU152" s="22"/>
      <c r="AV152" s="22"/>
      <c r="AW152" s="6"/>
      <c r="AX152" s="20">
        <f t="shared" si="244"/>
        <v>0</v>
      </c>
      <c r="AY152" s="25">
        <v>0</v>
      </c>
      <c r="AZ152" s="460"/>
      <c r="BA152" s="22"/>
      <c r="BB152" s="22"/>
      <c r="BC152" s="22"/>
      <c r="BD152" s="6"/>
      <c r="BE152" s="20">
        <f t="shared" si="245"/>
        <v>0</v>
      </c>
      <c r="BF152" s="25">
        <v>0</v>
      </c>
      <c r="BG152" s="460"/>
      <c r="BH152" s="22"/>
      <c r="BI152" s="22"/>
      <c r="BJ152" s="22"/>
      <c r="BK152" s="6"/>
      <c r="BL152" s="20">
        <f t="shared" si="237"/>
        <v>0</v>
      </c>
      <c r="BM152" s="25">
        <v>0</v>
      </c>
      <c r="BN152" s="460"/>
      <c r="BO152" s="22"/>
      <c r="BP152" s="22"/>
      <c r="BQ152" s="22"/>
      <c r="BR152" s="6"/>
      <c r="BS152" s="20">
        <f t="shared" si="246"/>
        <v>0</v>
      </c>
      <c r="BT152" s="25">
        <v>0</v>
      </c>
      <c r="BU152" s="22"/>
      <c r="BV152" s="463">
        <f t="shared" si="232"/>
        <v>0</v>
      </c>
      <c r="BX152" s="473"/>
      <c r="BY152" s="354"/>
    </row>
    <row r="153" spans="1:77" ht="15" hidden="1" customHeight="1" x14ac:dyDescent="0.25">
      <c r="B153" s="507"/>
      <c r="C153" s="91" t="s">
        <v>193</v>
      </c>
      <c r="D153" s="5"/>
      <c r="E153" s="5"/>
      <c r="F153" s="5"/>
      <c r="G153" s="6"/>
      <c r="H153" s="20">
        <f t="shared" si="233"/>
        <v>0</v>
      </c>
      <c r="I153" s="25">
        <v>0</v>
      </c>
      <c r="J153" s="22"/>
      <c r="K153" s="325"/>
      <c r="L153" s="321"/>
      <c r="M153" s="321"/>
      <c r="N153" s="320"/>
      <c r="O153" s="20">
        <f t="shared" si="239"/>
        <v>0</v>
      </c>
      <c r="P153" s="25">
        <v>0</v>
      </c>
      <c r="Q153" s="22"/>
      <c r="R153" s="22"/>
      <c r="S153" s="22"/>
      <c r="T153" s="22"/>
      <c r="U153" s="6"/>
      <c r="V153" s="20">
        <f t="shared" si="240"/>
        <v>0</v>
      </c>
      <c r="W153" s="25">
        <v>0</v>
      </c>
      <c r="X153" s="5"/>
      <c r="Y153" s="22"/>
      <c r="Z153" s="22"/>
      <c r="AA153" s="22"/>
      <c r="AB153" s="6"/>
      <c r="AC153" s="20">
        <f t="shared" si="241"/>
        <v>0</v>
      </c>
      <c r="AD153" s="25">
        <v>0</v>
      </c>
      <c r="AE153" s="22"/>
      <c r="AF153" s="22"/>
      <c r="AG153" s="22"/>
      <c r="AH153" s="22"/>
      <c r="AI153" s="6"/>
      <c r="AJ153" s="20">
        <f t="shared" si="242"/>
        <v>0</v>
      </c>
      <c r="AK153" s="25">
        <v>0</v>
      </c>
      <c r="AL153" s="460"/>
      <c r="AM153" s="22"/>
      <c r="AN153" s="22"/>
      <c r="AO153" s="22"/>
      <c r="AP153" s="6"/>
      <c r="AQ153" s="20">
        <f t="shared" si="243"/>
        <v>0</v>
      </c>
      <c r="AR153" s="25">
        <v>0</v>
      </c>
      <c r="AS153" s="460"/>
      <c r="AT153" s="22"/>
      <c r="AU153" s="22"/>
      <c r="AV153" s="22"/>
      <c r="AW153" s="6"/>
      <c r="AX153" s="20">
        <f t="shared" si="244"/>
        <v>0</v>
      </c>
      <c r="AY153" s="25">
        <v>0</v>
      </c>
      <c r="AZ153" s="460"/>
      <c r="BA153" s="22"/>
      <c r="BB153" s="22"/>
      <c r="BC153" s="22"/>
      <c r="BD153" s="6"/>
      <c r="BE153" s="20">
        <f t="shared" si="245"/>
        <v>0</v>
      </c>
      <c r="BF153" s="25">
        <v>0</v>
      </c>
      <c r="BG153" s="460"/>
      <c r="BH153" s="22"/>
      <c r="BI153" s="22"/>
      <c r="BJ153" s="22"/>
      <c r="BK153" s="6"/>
      <c r="BL153" s="20">
        <f t="shared" si="237"/>
        <v>0</v>
      </c>
      <c r="BM153" s="25">
        <v>0</v>
      </c>
      <c r="BN153" s="460"/>
      <c r="BO153" s="22"/>
      <c r="BP153" s="22"/>
      <c r="BQ153" s="22"/>
      <c r="BR153" s="6"/>
      <c r="BS153" s="20">
        <f t="shared" si="246"/>
        <v>0</v>
      </c>
      <c r="BT153" s="25">
        <v>0</v>
      </c>
      <c r="BU153" s="22"/>
      <c r="BV153" s="463">
        <f>+I153+P153+W153+AD153+AK153+AR153+AY153+BF153+BM153+BT153</f>
        <v>0</v>
      </c>
      <c r="BX153" s="473"/>
      <c r="BY153" s="354"/>
    </row>
    <row r="154" spans="1:77" s="65" customFormat="1" ht="15.75" x14ac:dyDescent="0.25">
      <c r="B154" s="595" t="s">
        <v>276</v>
      </c>
      <c r="C154" s="596"/>
      <c r="D154" s="77"/>
      <c r="E154" s="77"/>
      <c r="F154" s="77"/>
      <c r="G154" s="78"/>
      <c r="H154" s="117">
        <f>SUM(H129:H153)</f>
        <v>0</v>
      </c>
      <c r="I154" s="79">
        <f>+I86+I90+I107+I115+I126+I127+I128</f>
        <v>0</v>
      </c>
      <c r="J154" s="80"/>
      <c r="K154" s="326"/>
      <c r="L154" s="327"/>
      <c r="M154" s="327"/>
      <c r="N154" s="328"/>
      <c r="O154" s="117">
        <f>SUM(O129:O153)</f>
        <v>0</v>
      </c>
      <c r="P154" s="79">
        <f>+P86+P90+P107+P115+P126+P127+P128</f>
        <v>0</v>
      </c>
      <c r="Q154" s="80"/>
      <c r="R154" s="80"/>
      <c r="S154" s="80"/>
      <c r="T154" s="80"/>
      <c r="U154" s="78"/>
      <c r="V154" s="117">
        <f>SUM(V129:V153)</f>
        <v>0</v>
      </c>
      <c r="W154" s="79">
        <f>+W86+W90+W107+W115+W126+W127+W128</f>
        <v>0</v>
      </c>
      <c r="X154" s="77"/>
      <c r="Y154" s="80"/>
      <c r="Z154" s="80"/>
      <c r="AA154" s="80"/>
      <c r="AB154" s="78"/>
      <c r="AC154" s="117">
        <f>SUM(AC129:AC153)</f>
        <v>0</v>
      </c>
      <c r="AD154" s="79">
        <f>+AD86+AD90+AD107+AD115+AD126+AD127+AD128</f>
        <v>0</v>
      </c>
      <c r="AE154" s="80"/>
      <c r="AF154" s="80"/>
      <c r="AG154" s="80"/>
      <c r="AH154" s="80"/>
      <c r="AI154" s="78"/>
      <c r="AJ154" s="117">
        <f>SUM(AJ129:AJ153)</f>
        <v>0</v>
      </c>
      <c r="AK154" s="79">
        <f>+AK86+AK90+AK107+AK115+AK126+AK127+AK128</f>
        <v>0</v>
      </c>
      <c r="AL154" s="77"/>
      <c r="AM154" s="80"/>
      <c r="AN154" s="80"/>
      <c r="AO154" s="80"/>
      <c r="AP154" s="78"/>
      <c r="AQ154" s="117">
        <f>SUM(AQ129:AQ153)</f>
        <v>0</v>
      </c>
      <c r="AR154" s="79">
        <f>+AR86+AR90+AR107+AR115+AR126+AR127+AR128</f>
        <v>0</v>
      </c>
      <c r="AS154" s="77"/>
      <c r="AT154" s="80"/>
      <c r="AU154" s="80"/>
      <c r="AV154" s="80"/>
      <c r="AW154" s="78"/>
      <c r="AX154" s="117">
        <f>SUM(AX129:AX153)</f>
        <v>0</v>
      </c>
      <c r="AY154" s="79">
        <f>+AY86+AY90+AY107+AY115+AY126+AY127+AY128</f>
        <v>0</v>
      </c>
      <c r="AZ154" s="77"/>
      <c r="BA154" s="80"/>
      <c r="BB154" s="80"/>
      <c r="BC154" s="80"/>
      <c r="BD154" s="78"/>
      <c r="BE154" s="117">
        <f>SUM(BE129:BE153)</f>
        <v>0</v>
      </c>
      <c r="BF154" s="79">
        <f>+BF86+BF90+BF107+BF115+BF126+BF127+BF128</f>
        <v>0</v>
      </c>
      <c r="BG154" s="77"/>
      <c r="BH154" s="80"/>
      <c r="BI154" s="80"/>
      <c r="BJ154" s="80"/>
      <c r="BK154" s="78"/>
      <c r="BL154" s="117">
        <f>SUM(BL129:BL153)</f>
        <v>0</v>
      </c>
      <c r="BM154" s="79">
        <f>+BM86+BM90+BM107+BM115+BM126+BM127+BM128</f>
        <v>0</v>
      </c>
      <c r="BN154" s="77"/>
      <c r="BO154" s="80"/>
      <c r="BP154" s="80"/>
      <c r="BQ154" s="80"/>
      <c r="BR154" s="78"/>
      <c r="BS154" s="117">
        <f>SUM(BS129:BS153)</f>
        <v>0</v>
      </c>
      <c r="BT154" s="79">
        <f>+BT86+BT90+BT107+BT115+BT126+BT127+BT128</f>
        <v>0</v>
      </c>
      <c r="BU154" s="80"/>
      <c r="BV154" s="464">
        <f>+I154+P154+W154+AD154+AK154+AR154+AY154+BF154+BM154+BT154</f>
        <v>0</v>
      </c>
      <c r="BX154" s="526" t="s">
        <v>376</v>
      </c>
      <c r="BY154" s="528">
        <f>BV156-BV128</f>
        <v>0</v>
      </c>
    </row>
    <row r="155" spans="1:77" s="65" customFormat="1" ht="15.75" x14ac:dyDescent="0.25">
      <c r="B155" s="83"/>
      <c r="C155" s="447"/>
      <c r="D155" s="84"/>
      <c r="E155" s="84"/>
      <c r="F155" s="77"/>
      <c r="G155" s="78"/>
      <c r="H155" s="78"/>
      <c r="I155" s="93"/>
      <c r="J155" s="80"/>
      <c r="K155" s="326"/>
      <c r="L155" s="327"/>
      <c r="M155" s="327"/>
      <c r="N155" s="328"/>
      <c r="O155" s="78"/>
      <c r="P155" s="93"/>
      <c r="Q155" s="80"/>
      <c r="R155" s="80"/>
      <c r="S155" s="80"/>
      <c r="T155" s="80"/>
      <c r="U155" s="78"/>
      <c r="V155" s="78"/>
      <c r="W155" s="93"/>
      <c r="X155" s="77"/>
      <c r="Y155" s="80"/>
      <c r="Z155" s="80"/>
      <c r="AA155" s="80"/>
      <c r="AB155" s="78"/>
      <c r="AC155" s="78"/>
      <c r="AD155" s="93"/>
      <c r="AE155" s="80"/>
      <c r="AF155" s="80"/>
      <c r="AG155" s="80"/>
      <c r="AH155" s="80"/>
      <c r="AI155" s="78"/>
      <c r="AJ155" s="78"/>
      <c r="AK155" s="93"/>
      <c r="AL155" s="77"/>
      <c r="AM155" s="80"/>
      <c r="AN155" s="80"/>
      <c r="AO155" s="80"/>
      <c r="AP155" s="78"/>
      <c r="AQ155" s="78"/>
      <c r="AR155" s="93"/>
      <c r="AS155" s="77"/>
      <c r="AT155" s="80"/>
      <c r="AU155" s="80"/>
      <c r="AV155" s="80"/>
      <c r="AW155" s="78"/>
      <c r="AX155" s="78"/>
      <c r="AY155" s="93"/>
      <c r="AZ155" s="77"/>
      <c r="BA155" s="80"/>
      <c r="BB155" s="80"/>
      <c r="BC155" s="80"/>
      <c r="BD155" s="78"/>
      <c r="BE155" s="78"/>
      <c r="BF155" s="93"/>
      <c r="BG155" s="77"/>
      <c r="BH155" s="80"/>
      <c r="BI155" s="80"/>
      <c r="BJ155" s="80"/>
      <c r="BK155" s="78"/>
      <c r="BL155" s="78"/>
      <c r="BM155" s="93"/>
      <c r="BN155" s="77"/>
      <c r="BO155" s="80"/>
      <c r="BP155" s="80"/>
      <c r="BQ155" s="80"/>
      <c r="BR155" s="78"/>
      <c r="BS155" s="78"/>
      <c r="BT155" s="93"/>
      <c r="BU155" s="80"/>
      <c r="BV155" s="85"/>
      <c r="BX155" s="527" t="s">
        <v>243</v>
      </c>
      <c r="BY155" s="528">
        <f>BY133-BY154</f>
        <v>0</v>
      </c>
    </row>
    <row r="156" spans="1:77" s="65" customFormat="1" ht="15.75" x14ac:dyDescent="0.25">
      <c r="B156" s="589" t="s">
        <v>66</v>
      </c>
      <c r="C156" s="590"/>
      <c r="D156" s="77"/>
      <c r="E156" s="77"/>
      <c r="F156" s="77"/>
      <c r="G156" s="78"/>
      <c r="H156" s="78"/>
      <c r="I156" s="58">
        <f>+I154+I80+I84</f>
        <v>0</v>
      </c>
      <c r="J156" s="80"/>
      <c r="K156" s="326"/>
      <c r="L156" s="327"/>
      <c r="M156" s="327"/>
      <c r="N156" s="328"/>
      <c r="O156" s="78"/>
      <c r="P156" s="58">
        <f>+P154+P80+P84</f>
        <v>0</v>
      </c>
      <c r="Q156" s="80"/>
      <c r="R156" s="80"/>
      <c r="S156" s="80"/>
      <c r="T156" s="80"/>
      <c r="U156" s="78"/>
      <c r="V156" s="78"/>
      <c r="W156" s="58">
        <f>+W154+W80+W84</f>
        <v>0</v>
      </c>
      <c r="X156" s="77"/>
      <c r="Y156" s="80"/>
      <c r="Z156" s="80"/>
      <c r="AA156" s="80"/>
      <c r="AB156" s="78"/>
      <c r="AC156" s="78"/>
      <c r="AD156" s="58">
        <f>+AD154+AD80+AD84</f>
        <v>0</v>
      </c>
      <c r="AE156" s="80"/>
      <c r="AF156" s="80"/>
      <c r="AG156" s="80"/>
      <c r="AH156" s="80"/>
      <c r="AI156" s="78"/>
      <c r="AJ156" s="78"/>
      <c r="AK156" s="58">
        <f>+AK154+AK80+AK84</f>
        <v>0</v>
      </c>
      <c r="AL156" s="77"/>
      <c r="AM156" s="80"/>
      <c r="AN156" s="80"/>
      <c r="AO156" s="80"/>
      <c r="AP156" s="78"/>
      <c r="AQ156" s="78"/>
      <c r="AR156" s="58">
        <f>+AR154+AR80+AR84</f>
        <v>0</v>
      </c>
      <c r="AS156" s="77"/>
      <c r="AT156" s="80"/>
      <c r="AU156" s="80"/>
      <c r="AV156" s="80"/>
      <c r="AW156" s="78"/>
      <c r="AX156" s="78"/>
      <c r="AY156" s="58">
        <f>+AY154+AY80+AY84</f>
        <v>0</v>
      </c>
      <c r="AZ156" s="77"/>
      <c r="BA156" s="80"/>
      <c r="BB156" s="80"/>
      <c r="BC156" s="80"/>
      <c r="BD156" s="78"/>
      <c r="BE156" s="78"/>
      <c r="BF156" s="58">
        <f>+BF154+BF80+BF84</f>
        <v>0</v>
      </c>
      <c r="BG156" s="77"/>
      <c r="BH156" s="80"/>
      <c r="BI156" s="80"/>
      <c r="BJ156" s="80"/>
      <c r="BK156" s="78"/>
      <c r="BL156" s="78"/>
      <c r="BM156" s="58">
        <f>+BM154+BM80+BM84</f>
        <v>0</v>
      </c>
      <c r="BN156" s="77"/>
      <c r="BO156" s="80"/>
      <c r="BP156" s="80"/>
      <c r="BQ156" s="80"/>
      <c r="BR156" s="78"/>
      <c r="BS156" s="78"/>
      <c r="BT156" s="58">
        <f>+BT154+BT80+BT84</f>
        <v>0</v>
      </c>
      <c r="BU156" s="80"/>
      <c r="BV156" s="94">
        <f>I156+P156+W156+AD156+AK156+AR156+AY156+BF156+BM156+BT156</f>
        <v>0</v>
      </c>
    </row>
    <row r="157" spans="1:77" s="65" customFormat="1" ht="15.75" x14ac:dyDescent="0.25">
      <c r="B157" s="83"/>
      <c r="C157" s="447"/>
      <c r="D157" s="77"/>
      <c r="E157" s="77"/>
      <c r="F157" s="77"/>
      <c r="G157" s="78"/>
      <c r="H157" s="78"/>
      <c r="I157" s="93"/>
      <c r="J157" s="80"/>
      <c r="K157" s="326"/>
      <c r="L157" s="327"/>
      <c r="M157" s="327"/>
      <c r="N157" s="328"/>
      <c r="O157" s="78"/>
      <c r="P157" s="93"/>
      <c r="Q157" s="80"/>
      <c r="R157" s="80"/>
      <c r="S157" s="80"/>
      <c r="T157" s="80"/>
      <c r="U157" s="78"/>
      <c r="V157" s="78"/>
      <c r="W157" s="93"/>
      <c r="X157" s="77"/>
      <c r="Y157" s="80"/>
      <c r="Z157" s="80"/>
      <c r="AA157" s="80"/>
      <c r="AB157" s="78"/>
      <c r="AC157" s="78"/>
      <c r="AD157" s="93"/>
      <c r="AE157" s="80"/>
      <c r="AF157" s="80"/>
      <c r="AG157" s="80"/>
      <c r="AH157" s="80"/>
      <c r="AI157" s="78"/>
      <c r="AJ157" s="78"/>
      <c r="AK157" s="93"/>
      <c r="AL157" s="77"/>
      <c r="AM157" s="80"/>
      <c r="AN157" s="80"/>
      <c r="AO157" s="80"/>
      <c r="AP157" s="78"/>
      <c r="AQ157" s="78"/>
      <c r="AR157" s="93"/>
      <c r="AS157" s="77"/>
      <c r="AT157" s="80"/>
      <c r="AU157" s="80"/>
      <c r="AV157" s="80"/>
      <c r="AW157" s="78"/>
      <c r="AX157" s="78"/>
      <c r="AY157" s="93"/>
      <c r="AZ157" s="77"/>
      <c r="BA157" s="80"/>
      <c r="BB157" s="80"/>
      <c r="BC157" s="80"/>
      <c r="BD157" s="78"/>
      <c r="BE157" s="78"/>
      <c r="BF157" s="93"/>
      <c r="BG157" s="77"/>
      <c r="BH157" s="80"/>
      <c r="BI157" s="80"/>
      <c r="BJ157" s="80"/>
      <c r="BK157" s="78"/>
      <c r="BL157" s="78"/>
      <c r="BM157" s="93"/>
      <c r="BN157" s="77"/>
      <c r="BO157" s="80"/>
      <c r="BP157" s="80"/>
      <c r="BQ157" s="80"/>
      <c r="BR157" s="78"/>
      <c r="BS157" s="78"/>
      <c r="BT157" s="93"/>
      <c r="BU157" s="80"/>
      <c r="BV157" s="85"/>
    </row>
    <row r="158" spans="1:77" s="65" customFormat="1" ht="15.75" x14ac:dyDescent="0.25">
      <c r="B158" s="589" t="s">
        <v>67</v>
      </c>
      <c r="C158" s="590"/>
      <c r="D158" s="77"/>
      <c r="E158" s="77"/>
      <c r="F158" s="77"/>
      <c r="G158" s="78"/>
      <c r="H158" s="78"/>
      <c r="I158" s="80"/>
      <c r="J158" s="80"/>
      <c r="K158" s="326"/>
      <c r="L158" s="327"/>
      <c r="M158" s="327"/>
      <c r="N158" s="328"/>
      <c r="O158" s="78"/>
      <c r="P158" s="80"/>
      <c r="Q158" s="80"/>
      <c r="R158" s="80"/>
      <c r="S158" s="80"/>
      <c r="T158" s="80"/>
      <c r="U158" s="78"/>
      <c r="V158" s="78"/>
      <c r="W158" s="80"/>
      <c r="X158" s="77"/>
      <c r="Y158" s="80"/>
      <c r="Z158" s="80"/>
      <c r="AA158" s="80"/>
      <c r="AB158" s="78"/>
      <c r="AC158" s="78"/>
      <c r="AD158" s="80"/>
      <c r="AE158" s="80"/>
      <c r="AF158" s="80"/>
      <c r="AG158" s="80"/>
      <c r="AH158" s="80"/>
      <c r="AI158" s="78"/>
      <c r="AJ158" s="78"/>
      <c r="AK158" s="80"/>
      <c r="AL158" s="77"/>
      <c r="AM158" s="80"/>
      <c r="AN158" s="80"/>
      <c r="AO158" s="80"/>
      <c r="AP158" s="78"/>
      <c r="AQ158" s="78"/>
      <c r="AR158" s="80"/>
      <c r="AS158" s="77"/>
      <c r="AT158" s="80"/>
      <c r="AU158" s="80"/>
      <c r="AV158" s="80"/>
      <c r="AW158" s="78"/>
      <c r="AX158" s="78"/>
      <c r="AY158" s="80"/>
      <c r="AZ158" s="77"/>
      <c r="BA158" s="80"/>
      <c r="BB158" s="80"/>
      <c r="BC158" s="80"/>
      <c r="BD158" s="78"/>
      <c r="BE158" s="78"/>
      <c r="BF158" s="80"/>
      <c r="BG158" s="77"/>
      <c r="BH158" s="80"/>
      <c r="BI158" s="80"/>
      <c r="BJ158" s="80"/>
      <c r="BK158" s="78"/>
      <c r="BL158" s="78"/>
      <c r="BM158" s="80"/>
      <c r="BN158" s="77"/>
      <c r="BO158" s="80"/>
      <c r="BP158" s="80"/>
      <c r="BQ158" s="80"/>
      <c r="BR158" s="78"/>
      <c r="BS158" s="78"/>
      <c r="BT158" s="80"/>
      <c r="BU158" s="80"/>
      <c r="BV158" s="85"/>
    </row>
    <row r="159" spans="1:77" s="65" customFormat="1" ht="15.75" x14ac:dyDescent="0.25">
      <c r="B159" s="467"/>
      <c r="C159" s="468"/>
      <c r="D159" s="314"/>
      <c r="E159" s="314"/>
      <c r="F159" s="77"/>
      <c r="G159" s="78"/>
      <c r="H159" s="78"/>
      <c r="I159" s="80"/>
      <c r="J159" s="80"/>
      <c r="K159" s="326"/>
      <c r="L159" s="327"/>
      <c r="M159" s="327"/>
      <c r="N159" s="328"/>
      <c r="O159" s="78"/>
      <c r="P159" s="80"/>
      <c r="Q159" s="80"/>
      <c r="R159" s="80"/>
      <c r="S159" s="80"/>
      <c r="T159" s="80"/>
      <c r="U159" s="78"/>
      <c r="V159" s="78"/>
      <c r="W159" s="80"/>
      <c r="X159" s="77"/>
      <c r="Y159" s="80"/>
      <c r="Z159" s="80"/>
      <c r="AA159" s="80"/>
      <c r="AB159" s="78"/>
      <c r="AC159" s="78"/>
      <c r="AD159" s="80"/>
      <c r="AE159" s="80"/>
      <c r="AF159" s="80"/>
      <c r="AG159" s="80"/>
      <c r="AH159" s="80"/>
      <c r="AI159" s="78"/>
      <c r="AJ159" s="78"/>
      <c r="AK159" s="80"/>
      <c r="AL159" s="77"/>
      <c r="AM159" s="80"/>
      <c r="AN159" s="80"/>
      <c r="AO159" s="80"/>
      <c r="AP159" s="78"/>
      <c r="AQ159" s="78"/>
      <c r="AR159" s="80"/>
      <c r="AS159" s="77"/>
      <c r="AT159" s="80"/>
      <c r="AU159" s="80"/>
      <c r="AV159" s="80"/>
      <c r="AW159" s="78"/>
      <c r="AX159" s="78"/>
      <c r="AY159" s="80"/>
      <c r="AZ159" s="77"/>
      <c r="BA159" s="80"/>
      <c r="BB159" s="80"/>
      <c r="BC159" s="80"/>
      <c r="BD159" s="78"/>
      <c r="BE159" s="78"/>
      <c r="BF159" s="80"/>
      <c r="BG159" s="77"/>
      <c r="BH159" s="80"/>
      <c r="BI159" s="80"/>
      <c r="BJ159" s="80"/>
      <c r="BK159" s="78"/>
      <c r="BL159" s="78"/>
      <c r="BM159" s="80"/>
      <c r="BN159" s="77"/>
      <c r="BO159" s="80"/>
      <c r="BP159" s="80"/>
      <c r="BQ159" s="80"/>
      <c r="BR159" s="78"/>
      <c r="BS159" s="78"/>
      <c r="BT159" s="80"/>
      <c r="BU159" s="80"/>
      <c r="BV159" s="85"/>
    </row>
    <row r="160" spans="1:77" x14ac:dyDescent="0.25">
      <c r="A160" s="301"/>
      <c r="B160" s="467"/>
      <c r="C160" s="448"/>
      <c r="D160" s="315"/>
      <c r="E160" s="315"/>
      <c r="F160" s="522" t="s">
        <v>68</v>
      </c>
      <c r="G160" s="95">
        <v>0.52</v>
      </c>
      <c r="H160" s="89" t="s">
        <v>68</v>
      </c>
      <c r="I160" s="58">
        <f>+I156-(H154)-I108-I126-I127-I99</f>
        <v>0</v>
      </c>
      <c r="J160" s="321"/>
      <c r="K160" s="325"/>
      <c r="L160" s="321"/>
      <c r="M160" s="321"/>
      <c r="N160" s="320"/>
      <c r="O160" s="320"/>
      <c r="P160" s="58">
        <f>+P156-(O154)-P108-P126-P127-P99</f>
        <v>0</v>
      </c>
      <c r="Q160" s="22"/>
      <c r="R160" s="22"/>
      <c r="S160" s="22"/>
      <c r="T160" s="22"/>
      <c r="U160" s="6"/>
      <c r="V160" s="6"/>
      <c r="W160" s="58">
        <f>+W156-(V154)-W108-W126-W127-W99</f>
        <v>0</v>
      </c>
      <c r="X160" s="5"/>
      <c r="Y160" s="22"/>
      <c r="Z160" s="22"/>
      <c r="AA160" s="22"/>
      <c r="AB160" s="6"/>
      <c r="AC160" s="6"/>
      <c r="AD160" s="58">
        <f>+AD156-(AC154)-AD108-AD126-AD127-AD99</f>
        <v>0</v>
      </c>
      <c r="AE160" s="22"/>
      <c r="AF160" s="22"/>
      <c r="AG160" s="22"/>
      <c r="AH160" s="22"/>
      <c r="AI160" s="6"/>
      <c r="AJ160" s="6"/>
      <c r="AK160" s="58">
        <f>+AK156-(AJ154)-AK108-AK126-AK127-AK99</f>
        <v>0</v>
      </c>
      <c r="AL160" s="460"/>
      <c r="AM160" s="22"/>
      <c r="AN160" s="22"/>
      <c r="AO160" s="22"/>
      <c r="AP160" s="6"/>
      <c r="AQ160" s="6"/>
      <c r="AR160" s="58">
        <f>+AR156-(AQ154)-AR108-AR126-AR127-AR99</f>
        <v>0</v>
      </c>
      <c r="AS160" s="460"/>
      <c r="AT160" s="22"/>
      <c r="AU160" s="22"/>
      <c r="AV160" s="22"/>
      <c r="AW160" s="6"/>
      <c r="AX160" s="6"/>
      <c r="AY160" s="58">
        <f>+AY156-(AX154)-AY108-AY126-AY127-AY99</f>
        <v>0</v>
      </c>
      <c r="AZ160" s="460"/>
      <c r="BA160" s="22"/>
      <c r="BB160" s="22"/>
      <c r="BC160" s="22"/>
      <c r="BD160" s="6"/>
      <c r="BE160" s="6"/>
      <c r="BF160" s="58">
        <f>+BF156-(BE154)-BF108-BF126-BF127-BF99</f>
        <v>0</v>
      </c>
      <c r="BG160" s="460"/>
      <c r="BH160" s="22"/>
      <c r="BI160" s="22"/>
      <c r="BJ160" s="22"/>
      <c r="BK160" s="6"/>
      <c r="BL160" s="6"/>
      <c r="BM160" s="58">
        <f>+BM156-(BL154)-BM108-BM126-BM127-BM99</f>
        <v>0</v>
      </c>
      <c r="BN160" s="460"/>
      <c r="BO160" s="22"/>
      <c r="BP160" s="22"/>
      <c r="BQ160" s="22"/>
      <c r="BR160" s="6"/>
      <c r="BS160" s="6"/>
      <c r="BT160" s="58">
        <f>+BT156-(BS154)-BT108-BT126-BT127-BT99</f>
        <v>0</v>
      </c>
      <c r="BU160" s="22"/>
      <c r="BV160" s="94">
        <f>+I160+P160+W160+AD160+AK160+AR160+AY160+BF160+BM160+BT160</f>
        <v>0</v>
      </c>
    </row>
    <row r="161" spans="1:74" x14ac:dyDescent="0.25">
      <c r="A161" s="304"/>
      <c r="B161" s="467"/>
      <c r="C161" s="448"/>
      <c r="D161" s="315"/>
      <c r="E161" s="315"/>
      <c r="F161" s="375"/>
      <c r="G161" s="6"/>
      <c r="H161" s="89" t="s">
        <v>69</v>
      </c>
      <c r="I161" s="58">
        <f>ROUND((I160*G160),0)</f>
        <v>0</v>
      </c>
      <c r="J161" s="321"/>
      <c r="K161" s="325"/>
      <c r="L161" s="321"/>
      <c r="M161" s="321"/>
      <c r="N161" s="320"/>
      <c r="O161" s="320"/>
      <c r="P161" s="58">
        <f>ROUND((P160*G160),0)</f>
        <v>0</v>
      </c>
      <c r="Q161" s="22"/>
      <c r="R161" s="22"/>
      <c r="S161" s="22"/>
      <c r="T161" s="22"/>
      <c r="U161" s="6"/>
      <c r="V161" s="6"/>
      <c r="W161" s="58">
        <f>ROUND((W160*G160),0)</f>
        <v>0</v>
      </c>
      <c r="X161" s="5"/>
      <c r="Y161" s="22"/>
      <c r="Z161" s="22"/>
      <c r="AA161" s="22"/>
      <c r="AB161" s="6"/>
      <c r="AC161" s="6"/>
      <c r="AD161" s="58">
        <f>ROUND((AD160*G160),0)</f>
        <v>0</v>
      </c>
      <c r="AE161" s="22"/>
      <c r="AF161" s="22"/>
      <c r="AG161" s="22"/>
      <c r="AH161" s="22"/>
      <c r="AI161" s="6"/>
      <c r="AJ161" s="6"/>
      <c r="AK161" s="58">
        <f>ROUND((AK160*G160),0)</f>
        <v>0</v>
      </c>
      <c r="AL161" s="460"/>
      <c r="AM161" s="22"/>
      <c r="AN161" s="22"/>
      <c r="AO161" s="22"/>
      <c r="AP161" s="6"/>
      <c r="AQ161" s="6"/>
      <c r="AR161" s="58">
        <f>ROUND((AR160*G160),0)</f>
        <v>0</v>
      </c>
      <c r="AS161" s="460"/>
      <c r="AT161" s="22"/>
      <c r="AU161" s="22"/>
      <c r="AV161" s="22"/>
      <c r="AW161" s="6"/>
      <c r="AX161" s="6"/>
      <c r="AY161" s="58">
        <f>ROUND((AY160*G160),0)</f>
        <v>0</v>
      </c>
      <c r="AZ161" s="460"/>
      <c r="BA161" s="22"/>
      <c r="BB161" s="22"/>
      <c r="BC161" s="22"/>
      <c r="BD161" s="6"/>
      <c r="BE161" s="6"/>
      <c r="BF161" s="58">
        <f>ROUND((BF160*G160),0)</f>
        <v>0</v>
      </c>
      <c r="BG161" s="460"/>
      <c r="BH161" s="22"/>
      <c r="BI161" s="22"/>
      <c r="BJ161" s="22"/>
      <c r="BK161" s="6"/>
      <c r="BL161" s="6"/>
      <c r="BM161" s="58">
        <f>ROUND((BM160*G160),0)</f>
        <v>0</v>
      </c>
      <c r="BN161" s="460"/>
      <c r="BO161" s="22"/>
      <c r="BP161" s="22"/>
      <c r="BQ161" s="22"/>
      <c r="BR161" s="6"/>
      <c r="BS161" s="6"/>
      <c r="BT161" s="58">
        <f>ROUND((BT160*G160),0)</f>
        <v>0</v>
      </c>
      <c r="BU161" s="22"/>
      <c r="BV161" s="94">
        <f>+I161+P161+W161+AD161+AK161+AR161+AY161+BF161+BM161+BT161</f>
        <v>0</v>
      </c>
    </row>
    <row r="162" spans="1:74" x14ac:dyDescent="0.25">
      <c r="A162" s="304"/>
      <c r="B162" s="467"/>
      <c r="C162" s="448"/>
      <c r="D162" s="315"/>
      <c r="E162" s="315"/>
      <c r="F162" s="319"/>
      <c r="G162" s="6"/>
      <c r="H162" s="89" t="s">
        <v>70</v>
      </c>
      <c r="I162" s="22"/>
      <c r="J162" s="321"/>
      <c r="K162" s="325"/>
      <c r="L162" s="321"/>
      <c r="M162" s="321"/>
      <c r="N162" s="320"/>
      <c r="O162" s="320"/>
      <c r="P162" s="22"/>
      <c r="Q162" s="22"/>
      <c r="R162" s="22"/>
      <c r="S162" s="22"/>
      <c r="T162" s="22"/>
      <c r="U162" s="6"/>
      <c r="V162" s="6"/>
      <c r="W162" s="22"/>
      <c r="X162" s="5"/>
      <c r="Y162" s="22"/>
      <c r="Z162" s="22"/>
      <c r="AA162" s="22"/>
      <c r="AB162" s="6"/>
      <c r="AC162" s="6"/>
      <c r="AD162" s="22"/>
      <c r="AE162" s="22"/>
      <c r="AF162" s="22"/>
      <c r="AG162" s="22"/>
      <c r="AH162" s="22"/>
      <c r="AI162" s="6"/>
      <c r="AJ162" s="6"/>
      <c r="AK162" s="22"/>
      <c r="AL162" s="460"/>
      <c r="AM162" s="22"/>
      <c r="AN162" s="22"/>
      <c r="AO162" s="22"/>
      <c r="AP162" s="6"/>
      <c r="AQ162" s="6"/>
      <c r="AR162" s="22"/>
      <c r="AS162" s="460"/>
      <c r="AT162" s="22"/>
      <c r="AU162" s="22"/>
      <c r="AV162" s="22"/>
      <c r="AW162" s="6"/>
      <c r="AX162" s="6"/>
      <c r="AY162" s="22"/>
      <c r="AZ162" s="460"/>
      <c r="BA162" s="22"/>
      <c r="BB162" s="22"/>
      <c r="BC162" s="22"/>
      <c r="BD162" s="6"/>
      <c r="BE162" s="6"/>
      <c r="BF162" s="22"/>
      <c r="BG162" s="460"/>
      <c r="BH162" s="22"/>
      <c r="BI162" s="22"/>
      <c r="BJ162" s="22"/>
      <c r="BK162" s="6"/>
      <c r="BL162" s="6"/>
      <c r="BM162" s="22"/>
      <c r="BN162" s="460"/>
      <c r="BO162" s="22"/>
      <c r="BP162" s="22"/>
      <c r="BQ162" s="22"/>
      <c r="BR162" s="6"/>
      <c r="BS162" s="6"/>
      <c r="BT162" s="22"/>
      <c r="BU162" s="22"/>
      <c r="BV162" s="42"/>
    </row>
    <row r="163" spans="1:74" x14ac:dyDescent="0.25">
      <c r="A163" s="304"/>
      <c r="B163" s="467"/>
      <c r="C163" s="448"/>
      <c r="D163" s="315"/>
      <c r="E163" s="315"/>
      <c r="F163" s="522" t="s">
        <v>69</v>
      </c>
      <c r="G163" s="95">
        <f>30/70</f>
        <v>0.42857142857142855</v>
      </c>
      <c r="H163" s="6"/>
      <c r="I163" s="58">
        <f>+I156</f>
        <v>0</v>
      </c>
      <c r="J163" s="321"/>
      <c r="K163" s="325"/>
      <c r="L163" s="321"/>
      <c r="M163" s="321"/>
      <c r="N163" s="320"/>
      <c r="O163" s="320"/>
      <c r="P163" s="58">
        <f>+P156</f>
        <v>0</v>
      </c>
      <c r="Q163" s="22"/>
      <c r="R163" s="22"/>
      <c r="S163" s="22"/>
      <c r="T163" s="22"/>
      <c r="U163" s="6"/>
      <c r="V163" s="6"/>
      <c r="W163" s="58">
        <f>+W156</f>
        <v>0</v>
      </c>
      <c r="X163" s="5"/>
      <c r="Y163" s="22"/>
      <c r="Z163" s="22"/>
      <c r="AA163" s="22"/>
      <c r="AB163" s="6"/>
      <c r="AC163" s="6"/>
      <c r="AD163" s="58">
        <f>+AD156</f>
        <v>0</v>
      </c>
      <c r="AE163" s="22"/>
      <c r="AF163" s="22"/>
      <c r="AG163" s="22"/>
      <c r="AH163" s="22"/>
      <c r="AI163" s="6"/>
      <c r="AJ163" s="6"/>
      <c r="AK163" s="58">
        <f>+AK156</f>
        <v>0</v>
      </c>
      <c r="AL163" s="460"/>
      <c r="AM163" s="22"/>
      <c r="AN163" s="22"/>
      <c r="AO163" s="22"/>
      <c r="AP163" s="6"/>
      <c r="AQ163" s="6"/>
      <c r="AR163" s="58">
        <f>+AR156</f>
        <v>0</v>
      </c>
      <c r="AS163" s="460"/>
      <c r="AT163" s="22"/>
      <c r="AU163" s="22"/>
      <c r="AV163" s="22"/>
      <c r="AW163" s="6"/>
      <c r="AX163" s="6"/>
      <c r="AY163" s="58">
        <f>+AY156</f>
        <v>0</v>
      </c>
      <c r="AZ163" s="460"/>
      <c r="BA163" s="22"/>
      <c r="BB163" s="22"/>
      <c r="BC163" s="22"/>
      <c r="BD163" s="6"/>
      <c r="BE163" s="6"/>
      <c r="BF163" s="58">
        <f>+BF156</f>
        <v>0</v>
      </c>
      <c r="BG163" s="460"/>
      <c r="BH163" s="22"/>
      <c r="BI163" s="22"/>
      <c r="BJ163" s="22"/>
      <c r="BK163" s="6"/>
      <c r="BL163" s="6"/>
      <c r="BM163" s="58">
        <f>+BM156</f>
        <v>0</v>
      </c>
      <c r="BN163" s="460"/>
      <c r="BO163" s="22"/>
      <c r="BP163" s="22"/>
      <c r="BQ163" s="22"/>
      <c r="BR163" s="6"/>
      <c r="BS163" s="6"/>
      <c r="BT163" s="58">
        <f>+BT156</f>
        <v>0</v>
      </c>
      <c r="BU163" s="22"/>
      <c r="BV163" s="94">
        <f>+I163+P163+W163+AD163+AK163+AR163+AY163+BF163+BM163+BT163</f>
        <v>0</v>
      </c>
    </row>
    <row r="164" spans="1:74" x14ac:dyDescent="0.25">
      <c r="A164" s="304"/>
      <c r="B164" s="467"/>
      <c r="C164" s="448"/>
      <c r="D164" s="315"/>
      <c r="E164" s="315"/>
      <c r="F164" s="394"/>
      <c r="G164" s="6"/>
      <c r="H164" s="6"/>
      <c r="I164" s="58">
        <f>ROUND((I163*G163),0)</f>
        <v>0</v>
      </c>
      <c r="J164" s="321"/>
      <c r="K164" s="325"/>
      <c r="L164" s="321"/>
      <c r="M164" s="321"/>
      <c r="N164" s="320"/>
      <c r="O164" s="320"/>
      <c r="P164" s="58">
        <f>ROUND((P163*G163),0)</f>
        <v>0</v>
      </c>
      <c r="Q164" s="22"/>
      <c r="R164" s="22"/>
      <c r="S164" s="22"/>
      <c r="T164" s="22"/>
      <c r="U164" s="6"/>
      <c r="V164" s="6"/>
      <c r="W164" s="58">
        <f>ROUND((W163*G163),0)</f>
        <v>0</v>
      </c>
      <c r="X164" s="5"/>
      <c r="Y164" s="22"/>
      <c r="Z164" s="22"/>
      <c r="AA164" s="22"/>
      <c r="AB164" s="6"/>
      <c r="AC164" s="6"/>
      <c r="AD164" s="58">
        <f>ROUND((AD163*G163),0)</f>
        <v>0</v>
      </c>
      <c r="AE164" s="22"/>
      <c r="AF164" s="22"/>
      <c r="AG164" s="22"/>
      <c r="AH164" s="22"/>
      <c r="AI164" s="6"/>
      <c r="AJ164" s="6"/>
      <c r="AK164" s="58">
        <f>ROUND((AK163*G163),0)</f>
        <v>0</v>
      </c>
      <c r="AL164" s="460"/>
      <c r="AM164" s="22"/>
      <c r="AN164" s="22"/>
      <c r="AO164" s="22"/>
      <c r="AP164" s="6"/>
      <c r="AQ164" s="6"/>
      <c r="AR164" s="58">
        <f>ROUND((AR156*G163),0)</f>
        <v>0</v>
      </c>
      <c r="AS164" s="460"/>
      <c r="AT164" s="22"/>
      <c r="AU164" s="22"/>
      <c r="AV164" s="22"/>
      <c r="AW164" s="6"/>
      <c r="AX164" s="6"/>
      <c r="AY164" s="58">
        <f>ROUND((AY156*G163),0)</f>
        <v>0</v>
      </c>
      <c r="AZ164" s="460"/>
      <c r="BA164" s="22"/>
      <c r="BB164" s="22"/>
      <c r="BC164" s="22"/>
      <c r="BD164" s="6"/>
      <c r="BE164" s="6"/>
      <c r="BF164" s="58">
        <f>ROUND((BF156*G163),0)</f>
        <v>0</v>
      </c>
      <c r="BG164" s="460"/>
      <c r="BH164" s="22"/>
      <c r="BI164" s="22"/>
      <c r="BJ164" s="22"/>
      <c r="BK164" s="6"/>
      <c r="BL164" s="6"/>
      <c r="BM164" s="58">
        <f>ROUND((BM156*G163),0)</f>
        <v>0</v>
      </c>
      <c r="BN164" s="460"/>
      <c r="BO164" s="22"/>
      <c r="BP164" s="22"/>
      <c r="BQ164" s="22"/>
      <c r="BR164" s="6"/>
      <c r="BS164" s="6"/>
      <c r="BT164" s="58">
        <f>ROUND((BT156*G163),0)</f>
        <v>0</v>
      </c>
      <c r="BU164" s="22"/>
      <c r="BV164" s="94">
        <f>+I164+P164+W164+AD164+AK164+AR164+AY164+BF164+BM164+BT164</f>
        <v>0</v>
      </c>
    </row>
    <row r="165" spans="1:74" x14ac:dyDescent="0.25">
      <c r="A165" s="304"/>
      <c r="B165" s="467"/>
      <c r="C165" s="448"/>
      <c r="D165" s="315"/>
      <c r="E165" s="315"/>
      <c r="F165" s="319"/>
      <c r="G165" s="6"/>
      <c r="H165" s="6"/>
      <c r="I165" s="22"/>
      <c r="J165" s="321"/>
      <c r="K165" s="325"/>
      <c r="L165" s="321"/>
      <c r="M165" s="321"/>
      <c r="N165" s="320"/>
      <c r="O165" s="320"/>
      <c r="P165" s="22"/>
      <c r="Q165" s="22"/>
      <c r="R165" s="22"/>
      <c r="S165" s="22"/>
      <c r="T165" s="22"/>
      <c r="U165" s="6"/>
      <c r="V165" s="6"/>
      <c r="W165" s="22"/>
      <c r="X165" s="5"/>
      <c r="Y165" s="22"/>
      <c r="Z165" s="22"/>
      <c r="AA165" s="22"/>
      <c r="AB165" s="6"/>
      <c r="AC165" s="6"/>
      <c r="AD165" s="22"/>
      <c r="AE165" s="22"/>
      <c r="AF165" s="22"/>
      <c r="AG165" s="22"/>
      <c r="AH165" s="22"/>
      <c r="AI165" s="6"/>
      <c r="AJ165" s="6"/>
      <c r="AK165" s="22"/>
      <c r="AL165" s="460"/>
      <c r="AM165" s="22"/>
      <c r="AN165" s="22"/>
      <c r="AO165" s="22"/>
      <c r="AP165" s="6"/>
      <c r="AQ165" s="6"/>
      <c r="AR165" s="22"/>
      <c r="AS165" s="460"/>
      <c r="AT165" s="22"/>
      <c r="AU165" s="22"/>
      <c r="AV165" s="22"/>
      <c r="AW165" s="6"/>
      <c r="AX165" s="6"/>
      <c r="AY165" s="22"/>
      <c r="AZ165" s="460"/>
      <c r="BA165" s="22"/>
      <c r="BB165" s="22"/>
      <c r="BC165" s="22"/>
      <c r="BD165" s="6"/>
      <c r="BE165" s="6"/>
      <c r="BF165" s="22"/>
      <c r="BG165" s="460"/>
      <c r="BH165" s="22"/>
      <c r="BI165" s="22"/>
      <c r="BJ165" s="22"/>
      <c r="BK165" s="6"/>
      <c r="BL165" s="6"/>
      <c r="BM165" s="22"/>
      <c r="BN165" s="460"/>
      <c r="BO165" s="22"/>
      <c r="BP165" s="22"/>
      <c r="BQ165" s="22"/>
      <c r="BR165" s="6"/>
      <c r="BS165" s="6"/>
      <c r="BT165" s="22"/>
      <c r="BU165" s="22"/>
      <c r="BV165" s="42"/>
    </row>
    <row r="166" spans="1:74" collapsed="1" x14ac:dyDescent="0.25">
      <c r="A166" s="304"/>
      <c r="B166" s="467"/>
      <c r="C166" s="448"/>
      <c r="D166" s="315"/>
      <c r="E166" s="315"/>
      <c r="F166" s="522" t="s">
        <v>70</v>
      </c>
      <c r="G166" s="95">
        <v>0.3</v>
      </c>
      <c r="H166" s="300">
        <f>ROUND(I163*($G$166/(1-$G$166)), 0)</f>
        <v>0</v>
      </c>
      <c r="I166" s="203">
        <f>ROUND(I156*(1+$G$166/(1-$G$166)), 0)</f>
        <v>0</v>
      </c>
      <c r="J166" s="321"/>
      <c r="K166" s="325"/>
      <c r="L166" s="321"/>
      <c r="M166" s="321"/>
      <c r="N166" s="320"/>
      <c r="O166" s="469">
        <f>ROUND(P163*($G$166/(1-$G$166)), 0)</f>
        <v>0</v>
      </c>
      <c r="P166" s="203">
        <f>ROUND(P156*(1+$G$166/(1-$G$166)), 0)</f>
        <v>0</v>
      </c>
      <c r="Q166" s="22"/>
      <c r="R166" s="22"/>
      <c r="S166" s="22"/>
      <c r="T166" s="22"/>
      <c r="U166" s="6"/>
      <c r="V166" s="300">
        <f>ROUND(W163*($G$166/(1-$G$166)), 0)</f>
        <v>0</v>
      </c>
      <c r="W166" s="203">
        <f>ROUND(W156*(1+$G$166/(1-$G$166)), 0)</f>
        <v>0</v>
      </c>
      <c r="X166" s="5"/>
      <c r="Y166" s="22"/>
      <c r="Z166" s="22"/>
      <c r="AA166" s="22"/>
      <c r="AB166" s="6"/>
      <c r="AC166" s="300">
        <f>ROUND(AD163*($G$166/(1-$G$166)), 0)</f>
        <v>0</v>
      </c>
      <c r="AD166" s="203">
        <f>ROUND(AD156*(1+$G$166/(1-$G$166)), 0)</f>
        <v>0</v>
      </c>
      <c r="AE166" s="22"/>
      <c r="AF166" s="22"/>
      <c r="AG166" s="22"/>
      <c r="AH166" s="22"/>
      <c r="AI166" s="6"/>
      <c r="AJ166" s="300">
        <f>ROUND(AK163*($G$166/(1-$G$166)), 0)</f>
        <v>0</v>
      </c>
      <c r="AK166" s="203">
        <f>ROUND(AK156*(1+$G$166/(1-$G$166)), 0)</f>
        <v>0</v>
      </c>
      <c r="AL166" s="460"/>
      <c r="AM166" s="22"/>
      <c r="AN166" s="22"/>
      <c r="AO166" s="22"/>
      <c r="AP166" s="6"/>
      <c r="AQ166" s="300">
        <f>ROUND(AR163*($G$166/(1-$G$166)), 0)</f>
        <v>0</v>
      </c>
      <c r="AR166" s="203">
        <f>ROUND(AR156*(1+$G$166/(1-$G$166)), 0)</f>
        <v>0</v>
      </c>
      <c r="AS166" s="460"/>
      <c r="AT166" s="22"/>
      <c r="AU166" s="22"/>
      <c r="AV166" s="22"/>
      <c r="AW166" s="6"/>
      <c r="AX166" s="300">
        <f>ROUND(AY163*($G$166/(1-$G$166)), 0)</f>
        <v>0</v>
      </c>
      <c r="AY166" s="203">
        <f>ROUND(AY156*(1+$G$166/(1-$G$166)), 0)</f>
        <v>0</v>
      </c>
      <c r="AZ166" s="460"/>
      <c r="BA166" s="22"/>
      <c r="BB166" s="22"/>
      <c r="BC166" s="22"/>
      <c r="BD166" s="6"/>
      <c r="BE166" s="300">
        <f>ROUND(BF163*($G$166/(1-$G$166)), 0)</f>
        <v>0</v>
      </c>
      <c r="BF166" s="203">
        <f>ROUND(BF156*(1+$G$166/(1-$G$166)), 0)</f>
        <v>0</v>
      </c>
      <c r="BG166" s="460"/>
      <c r="BH166" s="22"/>
      <c r="BI166" s="22"/>
      <c r="BJ166" s="22"/>
      <c r="BK166" s="6"/>
      <c r="BL166" s="300">
        <f>ROUND(BM163*($G$166/(1-$G$166)), 0)</f>
        <v>0</v>
      </c>
      <c r="BM166" s="203">
        <f>ROUND(BM156*(1+$G$166/(1-$G$166)), 0)</f>
        <v>0</v>
      </c>
      <c r="BN166" s="460"/>
      <c r="BO166" s="22"/>
      <c r="BP166" s="22"/>
      <c r="BQ166" s="22"/>
      <c r="BR166" s="6"/>
      <c r="BS166" s="300">
        <f>ROUND(BT163*($G$166/(1-$G$166)), 0)</f>
        <v>0</v>
      </c>
      <c r="BT166" s="203">
        <f>ROUND(BT156*(1+$G$166/(1-$G$166)), 0)</f>
        <v>0</v>
      </c>
      <c r="BU166" s="22"/>
      <c r="BV166" s="94">
        <f>+I166+P166+W166+AD166+AK166+AR166+AY166+BF166+BM166+BT166</f>
        <v>0</v>
      </c>
    </row>
    <row r="167" spans="1:74" x14ac:dyDescent="0.25">
      <c r="A167" s="304"/>
      <c r="B167" s="467"/>
      <c r="C167" s="448"/>
      <c r="D167" s="315"/>
      <c r="E167" s="315"/>
      <c r="F167" s="38"/>
      <c r="G167" s="6"/>
      <c r="H167" s="300"/>
      <c r="I167" s="58">
        <f>ROUND((I166*$G$166),0)</f>
        <v>0</v>
      </c>
      <c r="J167" s="321"/>
      <c r="K167" s="325"/>
      <c r="L167" s="321"/>
      <c r="M167" s="321"/>
      <c r="N167" s="320"/>
      <c r="O167" s="469"/>
      <c r="P167" s="58">
        <f>ROUND((P166*$G$166),0)</f>
        <v>0</v>
      </c>
      <c r="Q167" s="22"/>
      <c r="R167" s="22"/>
      <c r="S167" s="22"/>
      <c r="T167" s="22"/>
      <c r="U167" s="6"/>
      <c r="V167" s="300"/>
      <c r="W167" s="58">
        <f>ROUND((W166*$G$166),0)</f>
        <v>0</v>
      </c>
      <c r="X167" s="5"/>
      <c r="Y167" s="22"/>
      <c r="Z167" s="22"/>
      <c r="AA167" s="22"/>
      <c r="AB167" s="6"/>
      <c r="AC167" s="300"/>
      <c r="AD167" s="58">
        <f>ROUND((AD166*$G$166),0)</f>
        <v>0</v>
      </c>
      <c r="AE167" s="22"/>
      <c r="AF167" s="22"/>
      <c r="AG167" s="22"/>
      <c r="AH167" s="22"/>
      <c r="AI167" s="6"/>
      <c r="AJ167" s="300"/>
      <c r="AK167" s="58">
        <f>ROUND((AK166*$G$166),0)</f>
        <v>0</v>
      </c>
      <c r="AL167" s="460"/>
      <c r="AM167" s="22"/>
      <c r="AN167" s="22"/>
      <c r="AO167" s="22"/>
      <c r="AP167" s="6"/>
      <c r="AQ167" s="300"/>
      <c r="AR167" s="58">
        <f>ROUND((AR166*$G$166),0)</f>
        <v>0</v>
      </c>
      <c r="AS167" s="460"/>
      <c r="AT167" s="22"/>
      <c r="AU167" s="22"/>
      <c r="AV167" s="22"/>
      <c r="AW167" s="6"/>
      <c r="AX167" s="300"/>
      <c r="AY167" s="58">
        <f>ROUND((AY166*$G$166),0)</f>
        <v>0</v>
      </c>
      <c r="AZ167" s="460"/>
      <c r="BA167" s="22"/>
      <c r="BB167" s="22"/>
      <c r="BC167" s="22"/>
      <c r="BD167" s="6"/>
      <c r="BE167" s="300"/>
      <c r="BF167" s="58">
        <f>ROUND((BF166*$G$166),0)</f>
        <v>0</v>
      </c>
      <c r="BG167" s="460"/>
      <c r="BH167" s="22"/>
      <c r="BI167" s="22"/>
      <c r="BJ167" s="22"/>
      <c r="BK167" s="6"/>
      <c r="BL167" s="300"/>
      <c r="BM167" s="58">
        <f>ROUND((BM166*$G$166),0)</f>
        <v>0</v>
      </c>
      <c r="BN167" s="460"/>
      <c r="BO167" s="22"/>
      <c r="BP167" s="22"/>
      <c r="BQ167" s="22"/>
      <c r="BR167" s="6"/>
      <c r="BS167" s="300"/>
      <c r="BT167" s="58">
        <f>ROUND((BT166*$G$166),0)</f>
        <v>0</v>
      </c>
      <c r="BU167" s="22"/>
      <c r="BV167" s="94">
        <f>+I167+P167+W167+AD167+AK167+AR167+AY167+BF167+BM167+BT167</f>
        <v>0</v>
      </c>
    </row>
    <row r="168" spans="1:74" x14ac:dyDescent="0.25">
      <c r="A168" s="304"/>
      <c r="B168" s="467"/>
      <c r="C168" s="448"/>
      <c r="D168" s="315"/>
      <c r="E168" s="315"/>
      <c r="F168" s="618" t="s">
        <v>305</v>
      </c>
      <c r="G168" s="618"/>
      <c r="H168" s="300"/>
      <c r="I168" s="22"/>
      <c r="J168" s="321"/>
      <c r="K168" s="325"/>
      <c r="L168" s="321"/>
      <c r="M168" s="321"/>
      <c r="N168" s="320"/>
      <c r="O168" s="469"/>
      <c r="P168" s="22"/>
      <c r="Q168" s="22"/>
      <c r="R168" s="22"/>
      <c r="S168" s="22"/>
      <c r="T168" s="22"/>
      <c r="U168" s="6"/>
      <c r="V168" s="300"/>
      <c r="W168" s="22"/>
      <c r="X168" s="5"/>
      <c r="Y168" s="22"/>
      <c r="Z168" s="22"/>
      <c r="AA168" s="22"/>
      <c r="AB168" s="6"/>
      <c r="AC168" s="300"/>
      <c r="AD168" s="22"/>
      <c r="AE168" s="22"/>
      <c r="AF168" s="22"/>
      <c r="AG168" s="22"/>
      <c r="AH168" s="22"/>
      <c r="AI168" s="6"/>
      <c r="AJ168" s="300"/>
      <c r="AK168" s="22"/>
      <c r="AL168" s="460"/>
      <c r="AM168" s="22"/>
      <c r="AN168" s="22"/>
      <c r="AO168" s="22"/>
      <c r="AP168" s="6"/>
      <c r="AQ168" s="300"/>
      <c r="AR168" s="22"/>
      <c r="AS168" s="460"/>
      <c r="AT168" s="22"/>
      <c r="AU168" s="22"/>
      <c r="AV168" s="22"/>
      <c r="AW168" s="6"/>
      <c r="AX168" s="300"/>
      <c r="AY168" s="22"/>
      <c r="AZ168" s="460"/>
      <c r="BA168" s="22"/>
      <c r="BB168" s="22"/>
      <c r="BC168" s="22"/>
      <c r="BD168" s="6"/>
      <c r="BE168" s="300"/>
      <c r="BF168" s="22"/>
      <c r="BG168" s="460"/>
      <c r="BH168" s="22"/>
      <c r="BI168" s="22"/>
      <c r="BJ168" s="22"/>
      <c r="BK168" s="6"/>
      <c r="BL168" s="300"/>
      <c r="BM168" s="22"/>
      <c r="BN168" s="460"/>
      <c r="BO168" s="22"/>
      <c r="BP168" s="22"/>
      <c r="BQ168" s="22"/>
      <c r="BR168" s="6"/>
      <c r="BS168" s="300"/>
      <c r="BT168" s="22"/>
      <c r="BU168" s="22"/>
      <c r="BV168" s="444"/>
    </row>
    <row r="169" spans="1:74" x14ac:dyDescent="0.25">
      <c r="A169" s="304"/>
      <c r="B169" s="467"/>
      <c r="C169" s="448"/>
      <c r="D169" s="315"/>
      <c r="E169" s="315"/>
      <c r="F169" s="597" t="s">
        <v>233</v>
      </c>
      <c r="G169" s="598"/>
      <c r="H169" s="183">
        <f>ROUND(H196-SUM(I170:I194), 0)</f>
        <v>0</v>
      </c>
      <c r="I169" s="58">
        <f>SUM(I170:I194)</f>
        <v>0</v>
      </c>
      <c r="J169" s="321"/>
      <c r="K169" s="325"/>
      <c r="L169" s="321"/>
      <c r="M169" s="321"/>
      <c r="N169" s="320"/>
      <c r="O169" s="469">
        <f>O196-SUM(P170:P194)</f>
        <v>0</v>
      </c>
      <c r="P169" s="58">
        <f>SUM(P170:P194)</f>
        <v>0</v>
      </c>
      <c r="Q169" s="22"/>
      <c r="R169" s="22"/>
      <c r="S169" s="22"/>
      <c r="T169" s="22"/>
      <c r="U169" s="6"/>
      <c r="V169" s="183">
        <f>V196-SUM(W170:W194)</f>
        <v>0</v>
      </c>
      <c r="W169" s="58">
        <f>SUM(W170:W194)</f>
        <v>0</v>
      </c>
      <c r="X169" s="5"/>
      <c r="Y169" s="22"/>
      <c r="Z169" s="22"/>
      <c r="AA169" s="22"/>
      <c r="AB169" s="6"/>
      <c r="AC169" s="183">
        <f>AC196-SUM(AD170:AD194)</f>
        <v>0</v>
      </c>
      <c r="AD169" s="58">
        <f>SUM(AD170:AD194)</f>
        <v>0</v>
      </c>
      <c r="AE169" s="22"/>
      <c r="AF169" s="22"/>
      <c r="AG169" s="22"/>
      <c r="AH169" s="22"/>
      <c r="AI169" s="6"/>
      <c r="AJ169" s="183">
        <f>AJ196-SUM(AK170:AK194)</f>
        <v>0</v>
      </c>
      <c r="AK169" s="58">
        <f>SUM(AK170:AK194)</f>
        <v>0</v>
      </c>
      <c r="AL169" s="460"/>
      <c r="AM169" s="22"/>
      <c r="AN169" s="22"/>
      <c r="AO169" s="22"/>
      <c r="AP169" s="6"/>
      <c r="AQ169" s="183">
        <f>AQ196-SUM(AR170:AR194)</f>
        <v>0</v>
      </c>
      <c r="AR169" s="58">
        <f>SUM(AR170:AR194)</f>
        <v>0</v>
      </c>
      <c r="AS169" s="460"/>
      <c r="AT169" s="22"/>
      <c r="AU169" s="22"/>
      <c r="AV169" s="22"/>
      <c r="AW169" s="6"/>
      <c r="AX169" s="183">
        <f>AX196-SUM(AY170:AY194)</f>
        <v>0</v>
      </c>
      <c r="AY169" s="58">
        <f>SUM(AY170:AY194)</f>
        <v>0</v>
      </c>
      <c r="AZ169" s="460"/>
      <c r="BA169" s="22"/>
      <c r="BB169" s="22"/>
      <c r="BC169" s="22"/>
      <c r="BD169" s="6"/>
      <c r="BE169" s="183">
        <f>BE196-SUM(BF170:BF194)</f>
        <v>0</v>
      </c>
      <c r="BF169" s="58">
        <f>SUM(BF170:BF194)</f>
        <v>0</v>
      </c>
      <c r="BG169" s="460"/>
      <c r="BH169" s="22"/>
      <c r="BI169" s="22"/>
      <c r="BJ169" s="22"/>
      <c r="BK169" s="6"/>
      <c r="BL169" s="183">
        <f>BL196-SUM(BM170:BM194)</f>
        <v>0</v>
      </c>
      <c r="BM169" s="58">
        <f>SUM(BM170:BM194)</f>
        <v>0</v>
      </c>
      <c r="BN169" s="460"/>
      <c r="BO169" s="22"/>
      <c r="BP169" s="22"/>
      <c r="BQ169" s="22"/>
      <c r="BR169" s="6"/>
      <c r="BS169" s="183">
        <f>BS196-SUM(BT170:BT194)</f>
        <v>0</v>
      </c>
      <c r="BT169" s="58">
        <f>SUM(BT170:BT194)</f>
        <v>0</v>
      </c>
      <c r="BU169" s="22"/>
      <c r="BV169" s="94">
        <f t="shared" ref="BV169:BV194" si="247">+I169+P169+W169+AD169+AK169+AR169+AY169+BF169+BM169+BT169</f>
        <v>0</v>
      </c>
    </row>
    <row r="170" spans="1:74" x14ac:dyDescent="0.25">
      <c r="A170" s="304"/>
      <c r="B170" s="467"/>
      <c r="C170" s="448"/>
      <c r="D170" s="315"/>
      <c r="E170" s="315"/>
      <c r="F170" s="619" t="str">
        <f>C129</f>
        <v>Sub 1</v>
      </c>
      <c r="G170" s="620"/>
      <c r="H170" s="6"/>
      <c r="I170" s="208">
        <v>0</v>
      </c>
      <c r="J170" s="22"/>
      <c r="K170" s="325"/>
      <c r="L170" s="321"/>
      <c r="M170" s="321"/>
      <c r="N170" s="320"/>
      <c r="O170" s="6"/>
      <c r="P170" s="208">
        <v>0</v>
      </c>
      <c r="Q170" s="22"/>
      <c r="R170" s="22"/>
      <c r="S170" s="22"/>
      <c r="T170" s="22"/>
      <c r="U170" s="6"/>
      <c r="V170" s="6"/>
      <c r="W170" s="208">
        <v>0</v>
      </c>
      <c r="X170" s="5"/>
      <c r="Y170" s="22"/>
      <c r="Z170" s="22"/>
      <c r="AA170" s="22"/>
      <c r="AB170" s="6"/>
      <c r="AC170" s="6"/>
      <c r="AD170" s="208">
        <v>0</v>
      </c>
      <c r="AE170" s="22"/>
      <c r="AF170" s="22"/>
      <c r="AG170" s="22"/>
      <c r="AH170" s="22"/>
      <c r="AI170" s="6"/>
      <c r="AJ170" s="6"/>
      <c r="AK170" s="208">
        <v>0</v>
      </c>
      <c r="AL170" s="460"/>
      <c r="AM170" s="22"/>
      <c r="AN170" s="22"/>
      <c r="AO170" s="22"/>
      <c r="AP170" s="6"/>
      <c r="AQ170" s="6"/>
      <c r="AR170" s="208">
        <v>0</v>
      </c>
      <c r="AS170" s="460"/>
      <c r="AT170" s="22"/>
      <c r="AU170" s="22"/>
      <c r="AV170" s="22"/>
      <c r="AW170" s="6"/>
      <c r="AX170" s="6"/>
      <c r="AY170" s="208">
        <v>0</v>
      </c>
      <c r="AZ170" s="460"/>
      <c r="BA170" s="22"/>
      <c r="BB170" s="22"/>
      <c r="BC170" s="22"/>
      <c r="BD170" s="6"/>
      <c r="BE170" s="6"/>
      <c r="BF170" s="208">
        <v>0</v>
      </c>
      <c r="BG170" s="460"/>
      <c r="BH170" s="22"/>
      <c r="BI170" s="22"/>
      <c r="BJ170" s="22"/>
      <c r="BK170" s="6"/>
      <c r="BL170" s="6"/>
      <c r="BM170" s="208">
        <v>0</v>
      </c>
      <c r="BN170" s="460"/>
      <c r="BO170" s="22"/>
      <c r="BP170" s="22"/>
      <c r="BQ170" s="22"/>
      <c r="BR170" s="6"/>
      <c r="BS170" s="6"/>
      <c r="BT170" s="208">
        <v>0</v>
      </c>
      <c r="BU170" s="22"/>
      <c r="BV170" s="463">
        <f t="shared" si="247"/>
        <v>0</v>
      </c>
    </row>
    <row r="171" spans="1:74" x14ac:dyDescent="0.25">
      <c r="A171" s="304"/>
      <c r="B171" s="467"/>
      <c r="C171" s="448"/>
      <c r="D171" s="315"/>
      <c r="E171" s="315"/>
      <c r="F171" s="602" t="str">
        <f t="shared" ref="F171:F194" si="248">C130</f>
        <v>Sub 2</v>
      </c>
      <c r="G171" s="603"/>
      <c r="H171" s="6"/>
      <c r="I171" s="208">
        <v>0</v>
      </c>
      <c r="J171" s="22"/>
      <c r="K171" s="325"/>
      <c r="L171" s="321"/>
      <c r="M171" s="321"/>
      <c r="N171" s="320"/>
      <c r="O171" s="6"/>
      <c r="P171" s="208">
        <v>0</v>
      </c>
      <c r="Q171" s="22"/>
      <c r="R171" s="22"/>
      <c r="S171" s="22"/>
      <c r="T171" s="22"/>
      <c r="U171" s="6"/>
      <c r="V171" s="6"/>
      <c r="W171" s="208">
        <v>0</v>
      </c>
      <c r="X171" s="5"/>
      <c r="Y171" s="22"/>
      <c r="Z171" s="22"/>
      <c r="AA171" s="22"/>
      <c r="AB171" s="6"/>
      <c r="AC171" s="6"/>
      <c r="AD171" s="208">
        <v>0</v>
      </c>
      <c r="AE171" s="22"/>
      <c r="AF171" s="22"/>
      <c r="AG171" s="22"/>
      <c r="AH171" s="22"/>
      <c r="AI171" s="6"/>
      <c r="AJ171" s="6"/>
      <c r="AK171" s="208">
        <v>0</v>
      </c>
      <c r="AL171" s="460"/>
      <c r="AM171" s="22"/>
      <c r="AN171" s="22"/>
      <c r="AO171" s="22"/>
      <c r="AP171" s="6"/>
      <c r="AQ171" s="6"/>
      <c r="AR171" s="208">
        <v>0</v>
      </c>
      <c r="AS171" s="460"/>
      <c r="AT171" s="22"/>
      <c r="AU171" s="22"/>
      <c r="AV171" s="22"/>
      <c r="AW171" s="6"/>
      <c r="AX171" s="6"/>
      <c r="AY171" s="208">
        <v>0</v>
      </c>
      <c r="AZ171" s="460"/>
      <c r="BA171" s="22"/>
      <c r="BB171" s="22"/>
      <c r="BC171" s="22"/>
      <c r="BD171" s="6"/>
      <c r="BE171" s="6"/>
      <c r="BF171" s="208">
        <v>0</v>
      </c>
      <c r="BG171" s="460"/>
      <c r="BH171" s="22"/>
      <c r="BI171" s="22"/>
      <c r="BJ171" s="22"/>
      <c r="BK171" s="6"/>
      <c r="BL171" s="6"/>
      <c r="BM171" s="208">
        <v>0</v>
      </c>
      <c r="BN171" s="460"/>
      <c r="BO171" s="22"/>
      <c r="BP171" s="22"/>
      <c r="BQ171" s="22"/>
      <c r="BR171" s="6"/>
      <c r="BS171" s="6"/>
      <c r="BT171" s="208">
        <v>0</v>
      </c>
      <c r="BU171" s="22"/>
      <c r="BV171" s="463">
        <f t="shared" si="247"/>
        <v>0</v>
      </c>
    </row>
    <row r="172" spans="1:74" x14ac:dyDescent="0.25">
      <c r="A172" s="304"/>
      <c r="B172" s="467"/>
      <c r="C172" s="448"/>
      <c r="D172" s="315"/>
      <c r="E172" s="315"/>
      <c r="F172" s="602" t="str">
        <f t="shared" si="248"/>
        <v>Sub 3</v>
      </c>
      <c r="G172" s="603"/>
      <c r="H172" s="6"/>
      <c r="I172" s="208">
        <v>0</v>
      </c>
      <c r="J172" s="22"/>
      <c r="K172" s="325"/>
      <c r="L172" s="321"/>
      <c r="M172" s="321"/>
      <c r="N172" s="320"/>
      <c r="O172" s="6"/>
      <c r="P172" s="208">
        <v>0</v>
      </c>
      <c r="Q172" s="22"/>
      <c r="R172" s="22"/>
      <c r="S172" s="22"/>
      <c r="T172" s="22"/>
      <c r="U172" s="6"/>
      <c r="V172" s="6"/>
      <c r="W172" s="208">
        <v>0</v>
      </c>
      <c r="X172" s="5"/>
      <c r="Y172" s="22"/>
      <c r="Z172" s="22"/>
      <c r="AA172" s="22"/>
      <c r="AB172" s="6"/>
      <c r="AC172" s="6"/>
      <c r="AD172" s="208">
        <v>0</v>
      </c>
      <c r="AE172" s="22"/>
      <c r="AF172" s="22"/>
      <c r="AG172" s="22"/>
      <c r="AH172" s="22"/>
      <c r="AI172" s="6"/>
      <c r="AJ172" s="6"/>
      <c r="AK172" s="208">
        <v>0</v>
      </c>
      <c r="AL172" s="460"/>
      <c r="AM172" s="22"/>
      <c r="AN172" s="22"/>
      <c r="AO172" s="22"/>
      <c r="AP172" s="6"/>
      <c r="AQ172" s="6"/>
      <c r="AR172" s="208">
        <v>0</v>
      </c>
      <c r="AS172" s="460"/>
      <c r="AT172" s="22"/>
      <c r="AU172" s="22"/>
      <c r="AV172" s="22"/>
      <c r="AW172" s="6"/>
      <c r="AX172" s="6"/>
      <c r="AY172" s="208">
        <v>0</v>
      </c>
      <c r="AZ172" s="460"/>
      <c r="BA172" s="22"/>
      <c r="BB172" s="22"/>
      <c r="BC172" s="22"/>
      <c r="BD172" s="6"/>
      <c r="BE172" s="6"/>
      <c r="BF172" s="208">
        <v>0</v>
      </c>
      <c r="BG172" s="460"/>
      <c r="BH172" s="22"/>
      <c r="BI172" s="22"/>
      <c r="BJ172" s="22"/>
      <c r="BK172" s="6"/>
      <c r="BL172" s="6"/>
      <c r="BM172" s="208">
        <v>0</v>
      </c>
      <c r="BN172" s="460"/>
      <c r="BO172" s="22"/>
      <c r="BP172" s="22"/>
      <c r="BQ172" s="22"/>
      <c r="BR172" s="6"/>
      <c r="BS172" s="6"/>
      <c r="BT172" s="208">
        <v>0</v>
      </c>
      <c r="BU172" s="22"/>
      <c r="BV172" s="463">
        <f t="shared" si="247"/>
        <v>0</v>
      </c>
    </row>
    <row r="173" spans="1:74" x14ac:dyDescent="0.25">
      <c r="A173" s="304"/>
      <c r="B173" s="467"/>
      <c r="C173" s="448"/>
      <c r="D173" s="315"/>
      <c r="E173" s="315"/>
      <c r="F173" s="602" t="str">
        <f t="shared" si="248"/>
        <v>Sub 4</v>
      </c>
      <c r="G173" s="603"/>
      <c r="H173" s="6"/>
      <c r="I173" s="208">
        <v>0</v>
      </c>
      <c r="J173" s="22"/>
      <c r="K173" s="325"/>
      <c r="L173" s="321"/>
      <c r="M173" s="321"/>
      <c r="N173" s="320"/>
      <c r="O173" s="6"/>
      <c r="P173" s="208">
        <v>0</v>
      </c>
      <c r="Q173" s="22"/>
      <c r="R173" s="22"/>
      <c r="S173" s="22"/>
      <c r="T173" s="22"/>
      <c r="U173" s="6"/>
      <c r="V173" s="6"/>
      <c r="W173" s="208">
        <v>0</v>
      </c>
      <c r="X173" s="5"/>
      <c r="Y173" s="22"/>
      <c r="Z173" s="22"/>
      <c r="AA173" s="22"/>
      <c r="AB173" s="6"/>
      <c r="AC173" s="6"/>
      <c r="AD173" s="208">
        <v>0</v>
      </c>
      <c r="AE173" s="22"/>
      <c r="AF173" s="22"/>
      <c r="AG173" s="22"/>
      <c r="AH173" s="22"/>
      <c r="AI173" s="6"/>
      <c r="AJ173" s="6"/>
      <c r="AK173" s="208">
        <v>0</v>
      </c>
      <c r="AL173" s="460"/>
      <c r="AM173" s="22"/>
      <c r="AN173" s="22"/>
      <c r="AO173" s="22"/>
      <c r="AP173" s="6"/>
      <c r="AQ173" s="6"/>
      <c r="AR173" s="208">
        <v>0</v>
      </c>
      <c r="AS173" s="460"/>
      <c r="AT173" s="22"/>
      <c r="AU173" s="22"/>
      <c r="AV173" s="22"/>
      <c r="AW173" s="6"/>
      <c r="AX173" s="6"/>
      <c r="AY173" s="208">
        <v>0</v>
      </c>
      <c r="AZ173" s="460"/>
      <c r="BA173" s="22"/>
      <c r="BB173" s="22"/>
      <c r="BC173" s="22"/>
      <c r="BD173" s="6"/>
      <c r="BE173" s="6"/>
      <c r="BF173" s="208">
        <v>0</v>
      </c>
      <c r="BG173" s="460"/>
      <c r="BH173" s="22"/>
      <c r="BI173" s="22"/>
      <c r="BJ173" s="22"/>
      <c r="BK173" s="6"/>
      <c r="BL173" s="6"/>
      <c r="BM173" s="208">
        <v>0</v>
      </c>
      <c r="BN173" s="460"/>
      <c r="BO173" s="22"/>
      <c r="BP173" s="22"/>
      <c r="BQ173" s="22"/>
      <c r="BR173" s="6"/>
      <c r="BS173" s="6"/>
      <c r="BT173" s="208">
        <v>0</v>
      </c>
      <c r="BU173" s="22"/>
      <c r="BV173" s="463">
        <f t="shared" si="247"/>
        <v>0</v>
      </c>
    </row>
    <row r="174" spans="1:74" x14ac:dyDescent="0.25">
      <c r="A174" s="306"/>
      <c r="B174" s="467"/>
      <c r="C174" s="448"/>
      <c r="D174" s="315"/>
      <c r="E174" s="315"/>
      <c r="F174" s="602" t="str">
        <f t="shared" si="248"/>
        <v>Sub 5</v>
      </c>
      <c r="G174" s="603"/>
      <c r="H174" s="6"/>
      <c r="I174" s="208">
        <v>0</v>
      </c>
      <c r="J174" s="22"/>
      <c r="K174" s="325"/>
      <c r="L174" s="321"/>
      <c r="M174" s="321"/>
      <c r="N174" s="320"/>
      <c r="O174" s="6"/>
      <c r="P174" s="208">
        <v>0</v>
      </c>
      <c r="Q174" s="22"/>
      <c r="R174" s="22"/>
      <c r="S174" s="22"/>
      <c r="T174" s="22"/>
      <c r="U174" s="6"/>
      <c r="V174" s="6"/>
      <c r="W174" s="208">
        <v>0</v>
      </c>
      <c r="X174" s="5"/>
      <c r="Y174" s="22"/>
      <c r="Z174" s="22"/>
      <c r="AA174" s="22"/>
      <c r="AB174" s="6"/>
      <c r="AC174" s="6"/>
      <c r="AD174" s="208">
        <v>0</v>
      </c>
      <c r="AE174" s="22"/>
      <c r="AF174" s="22"/>
      <c r="AG174" s="22"/>
      <c r="AH174" s="22"/>
      <c r="AI174" s="6"/>
      <c r="AJ174" s="6"/>
      <c r="AK174" s="208">
        <v>0</v>
      </c>
      <c r="AL174" s="460"/>
      <c r="AM174" s="22"/>
      <c r="AN174" s="22"/>
      <c r="AO174" s="22"/>
      <c r="AP174" s="6"/>
      <c r="AQ174" s="6"/>
      <c r="AR174" s="208">
        <v>0</v>
      </c>
      <c r="AS174" s="460"/>
      <c r="AT174" s="22"/>
      <c r="AU174" s="22"/>
      <c r="AV174" s="22"/>
      <c r="AW174" s="6"/>
      <c r="AX174" s="6"/>
      <c r="AY174" s="208">
        <v>0</v>
      </c>
      <c r="AZ174" s="460"/>
      <c r="BA174" s="22"/>
      <c r="BB174" s="22"/>
      <c r="BC174" s="22"/>
      <c r="BD174" s="6"/>
      <c r="BE174" s="6"/>
      <c r="BF174" s="208">
        <v>0</v>
      </c>
      <c r="BG174" s="460"/>
      <c r="BH174" s="22"/>
      <c r="BI174" s="22"/>
      <c r="BJ174" s="22"/>
      <c r="BK174" s="6"/>
      <c r="BL174" s="6"/>
      <c r="BM174" s="208">
        <v>0</v>
      </c>
      <c r="BN174" s="460"/>
      <c r="BO174" s="22"/>
      <c r="BP174" s="22"/>
      <c r="BQ174" s="22"/>
      <c r="BR174" s="6"/>
      <c r="BS174" s="6"/>
      <c r="BT174" s="208">
        <v>0</v>
      </c>
      <c r="BU174" s="22"/>
      <c r="BV174" s="463">
        <f t="shared" si="247"/>
        <v>0</v>
      </c>
    </row>
    <row r="175" spans="1:74" ht="15" hidden="1" customHeight="1" x14ac:dyDescent="0.25">
      <c r="B175" s="467"/>
      <c r="C175" s="448"/>
      <c r="D175" s="315"/>
      <c r="E175" s="315"/>
      <c r="F175" s="602" t="str">
        <f t="shared" si="248"/>
        <v>Sub 6</v>
      </c>
      <c r="G175" s="603"/>
      <c r="H175" s="6"/>
      <c r="I175" s="208">
        <v>0</v>
      </c>
      <c r="J175" s="22"/>
      <c r="K175" s="325"/>
      <c r="L175" s="321"/>
      <c r="M175" s="321"/>
      <c r="N175" s="320"/>
      <c r="O175" s="6"/>
      <c r="P175" s="208">
        <v>0</v>
      </c>
      <c r="Q175" s="22"/>
      <c r="R175" s="22"/>
      <c r="S175" s="22"/>
      <c r="T175" s="22"/>
      <c r="U175" s="6"/>
      <c r="V175" s="6"/>
      <c r="W175" s="208">
        <v>0</v>
      </c>
      <c r="X175" s="5"/>
      <c r="Y175" s="22"/>
      <c r="Z175" s="22"/>
      <c r="AA175" s="22"/>
      <c r="AB175" s="6"/>
      <c r="AC175" s="6"/>
      <c r="AD175" s="208">
        <v>0</v>
      </c>
      <c r="AE175" s="22"/>
      <c r="AF175" s="22"/>
      <c r="AG175" s="22"/>
      <c r="AH175" s="22"/>
      <c r="AI175" s="6"/>
      <c r="AJ175" s="6"/>
      <c r="AK175" s="208">
        <v>0</v>
      </c>
      <c r="AL175" s="460"/>
      <c r="AM175" s="22"/>
      <c r="AN175" s="22"/>
      <c r="AO175" s="22"/>
      <c r="AP175" s="6"/>
      <c r="AQ175" s="6"/>
      <c r="AR175" s="208">
        <v>0</v>
      </c>
      <c r="AS175" s="460"/>
      <c r="AT175" s="22"/>
      <c r="AU175" s="22"/>
      <c r="AV175" s="22"/>
      <c r="AW175" s="6"/>
      <c r="AX175" s="6"/>
      <c r="AY175" s="208">
        <v>0</v>
      </c>
      <c r="AZ175" s="460"/>
      <c r="BA175" s="22"/>
      <c r="BB175" s="22"/>
      <c r="BC175" s="22"/>
      <c r="BD175" s="6"/>
      <c r="BE175" s="6"/>
      <c r="BF175" s="208">
        <v>0</v>
      </c>
      <c r="BG175" s="460"/>
      <c r="BH175" s="22"/>
      <c r="BI175" s="22"/>
      <c r="BJ175" s="22"/>
      <c r="BK175" s="6"/>
      <c r="BL175" s="6"/>
      <c r="BM175" s="208">
        <v>0</v>
      </c>
      <c r="BN175" s="460"/>
      <c r="BO175" s="22"/>
      <c r="BP175" s="22"/>
      <c r="BQ175" s="22"/>
      <c r="BR175" s="6"/>
      <c r="BS175" s="6"/>
      <c r="BT175" s="208">
        <v>0</v>
      </c>
      <c r="BU175" s="22"/>
      <c r="BV175" s="463">
        <f t="shared" si="247"/>
        <v>0</v>
      </c>
    </row>
    <row r="176" spans="1:74" ht="15" hidden="1" customHeight="1" x14ac:dyDescent="0.25">
      <c r="B176" s="467"/>
      <c r="C176" s="448"/>
      <c r="D176" s="315"/>
      <c r="E176" s="315"/>
      <c r="F176" s="602" t="str">
        <f t="shared" si="248"/>
        <v>Sub 7</v>
      </c>
      <c r="G176" s="603"/>
      <c r="H176" s="6"/>
      <c r="I176" s="208">
        <v>0</v>
      </c>
      <c r="J176" s="22"/>
      <c r="K176" s="325"/>
      <c r="L176" s="321"/>
      <c r="M176" s="321"/>
      <c r="N176" s="320"/>
      <c r="O176" s="6"/>
      <c r="P176" s="208">
        <v>0</v>
      </c>
      <c r="Q176" s="22"/>
      <c r="R176" s="22"/>
      <c r="S176" s="22"/>
      <c r="T176" s="22"/>
      <c r="U176" s="6"/>
      <c r="V176" s="6"/>
      <c r="W176" s="208">
        <v>0</v>
      </c>
      <c r="X176" s="5"/>
      <c r="Y176" s="22"/>
      <c r="Z176" s="22"/>
      <c r="AA176" s="22"/>
      <c r="AB176" s="6"/>
      <c r="AC176" s="6"/>
      <c r="AD176" s="208">
        <v>0</v>
      </c>
      <c r="AE176" s="22"/>
      <c r="AF176" s="22"/>
      <c r="AG176" s="22"/>
      <c r="AH176" s="22"/>
      <c r="AI176" s="6"/>
      <c r="AJ176" s="6"/>
      <c r="AK176" s="208">
        <v>0</v>
      </c>
      <c r="AL176" s="460"/>
      <c r="AM176" s="22"/>
      <c r="AN176" s="22"/>
      <c r="AO176" s="22"/>
      <c r="AP176" s="6"/>
      <c r="AQ176" s="6"/>
      <c r="AR176" s="208">
        <v>0</v>
      </c>
      <c r="AS176" s="460"/>
      <c r="AT176" s="22"/>
      <c r="AU176" s="22"/>
      <c r="AV176" s="22"/>
      <c r="AW176" s="6"/>
      <c r="AX176" s="6"/>
      <c r="AY176" s="208">
        <v>0</v>
      </c>
      <c r="AZ176" s="460"/>
      <c r="BA176" s="22"/>
      <c r="BB176" s="22"/>
      <c r="BC176" s="22"/>
      <c r="BD176" s="6"/>
      <c r="BE176" s="6"/>
      <c r="BF176" s="208">
        <v>0</v>
      </c>
      <c r="BG176" s="460"/>
      <c r="BH176" s="22"/>
      <c r="BI176" s="22"/>
      <c r="BJ176" s="22"/>
      <c r="BK176" s="6"/>
      <c r="BL176" s="6"/>
      <c r="BM176" s="208">
        <v>0</v>
      </c>
      <c r="BN176" s="460"/>
      <c r="BO176" s="22"/>
      <c r="BP176" s="22"/>
      <c r="BQ176" s="22"/>
      <c r="BR176" s="6"/>
      <c r="BS176" s="6"/>
      <c r="BT176" s="208">
        <v>0</v>
      </c>
      <c r="BU176" s="22"/>
      <c r="BV176" s="463">
        <f t="shared" si="247"/>
        <v>0</v>
      </c>
    </row>
    <row r="177" spans="2:74" ht="15" hidden="1" customHeight="1" x14ac:dyDescent="0.25">
      <c r="B177" s="467"/>
      <c r="C177" s="448"/>
      <c r="D177" s="315"/>
      <c r="E177" s="315"/>
      <c r="F177" s="602" t="str">
        <f t="shared" si="248"/>
        <v>Sub 8</v>
      </c>
      <c r="G177" s="603"/>
      <c r="H177" s="6"/>
      <c r="I177" s="208">
        <v>0</v>
      </c>
      <c r="J177" s="22"/>
      <c r="K177" s="325"/>
      <c r="L177" s="321"/>
      <c r="M177" s="321"/>
      <c r="N177" s="320"/>
      <c r="O177" s="6"/>
      <c r="P177" s="208">
        <v>0</v>
      </c>
      <c r="Q177" s="22"/>
      <c r="R177" s="22"/>
      <c r="S177" s="22"/>
      <c r="T177" s="22"/>
      <c r="U177" s="6"/>
      <c r="V177" s="6"/>
      <c r="W177" s="208">
        <v>0</v>
      </c>
      <c r="X177" s="5"/>
      <c r="Y177" s="22"/>
      <c r="Z177" s="22"/>
      <c r="AA177" s="22"/>
      <c r="AB177" s="6"/>
      <c r="AC177" s="6"/>
      <c r="AD177" s="208">
        <v>0</v>
      </c>
      <c r="AE177" s="22"/>
      <c r="AF177" s="22"/>
      <c r="AG177" s="22"/>
      <c r="AH177" s="22"/>
      <c r="AI177" s="6"/>
      <c r="AJ177" s="6"/>
      <c r="AK177" s="208">
        <v>0</v>
      </c>
      <c r="AL177" s="460"/>
      <c r="AM177" s="22"/>
      <c r="AN177" s="22"/>
      <c r="AO177" s="22"/>
      <c r="AP177" s="6"/>
      <c r="AQ177" s="6"/>
      <c r="AR177" s="208">
        <v>0</v>
      </c>
      <c r="AS177" s="460"/>
      <c r="AT177" s="22"/>
      <c r="AU177" s="22"/>
      <c r="AV177" s="22"/>
      <c r="AW177" s="6"/>
      <c r="AX177" s="6"/>
      <c r="AY177" s="208">
        <v>0</v>
      </c>
      <c r="AZ177" s="460"/>
      <c r="BA177" s="22"/>
      <c r="BB177" s="22"/>
      <c r="BC177" s="22"/>
      <c r="BD177" s="6"/>
      <c r="BE177" s="6"/>
      <c r="BF177" s="208">
        <v>0</v>
      </c>
      <c r="BG177" s="460"/>
      <c r="BH177" s="22"/>
      <c r="BI177" s="22"/>
      <c r="BJ177" s="22"/>
      <c r="BK177" s="6"/>
      <c r="BL177" s="6"/>
      <c r="BM177" s="208">
        <v>0</v>
      </c>
      <c r="BN177" s="460"/>
      <c r="BO177" s="22"/>
      <c r="BP177" s="22"/>
      <c r="BQ177" s="22"/>
      <c r="BR177" s="6"/>
      <c r="BS177" s="6"/>
      <c r="BT177" s="208">
        <v>0</v>
      </c>
      <c r="BU177" s="22"/>
      <c r="BV177" s="463">
        <f t="shared" si="247"/>
        <v>0</v>
      </c>
    </row>
    <row r="178" spans="2:74" ht="15" hidden="1" customHeight="1" x14ac:dyDescent="0.25">
      <c r="B178" s="467"/>
      <c r="C178" s="448"/>
      <c r="D178" s="315"/>
      <c r="E178" s="315"/>
      <c r="F178" s="602" t="str">
        <f t="shared" si="248"/>
        <v>Sub 9</v>
      </c>
      <c r="G178" s="603"/>
      <c r="H178" s="6"/>
      <c r="I178" s="208">
        <v>0</v>
      </c>
      <c r="J178" s="22"/>
      <c r="K178" s="325"/>
      <c r="L178" s="321"/>
      <c r="M178" s="321"/>
      <c r="N178" s="320"/>
      <c r="O178" s="6"/>
      <c r="P178" s="208">
        <v>0</v>
      </c>
      <c r="Q178" s="22"/>
      <c r="R178" s="22"/>
      <c r="S178" s="22"/>
      <c r="T178" s="22"/>
      <c r="U178" s="6"/>
      <c r="V178" s="6"/>
      <c r="W178" s="208">
        <v>0</v>
      </c>
      <c r="X178" s="5"/>
      <c r="Y178" s="22"/>
      <c r="Z178" s="22"/>
      <c r="AA178" s="22"/>
      <c r="AB178" s="6"/>
      <c r="AC178" s="6"/>
      <c r="AD178" s="208">
        <v>0</v>
      </c>
      <c r="AE178" s="22"/>
      <c r="AF178" s="22"/>
      <c r="AG178" s="22"/>
      <c r="AH178" s="22"/>
      <c r="AI178" s="6"/>
      <c r="AJ178" s="6"/>
      <c r="AK178" s="208">
        <v>0</v>
      </c>
      <c r="AL178" s="460"/>
      <c r="AM178" s="22"/>
      <c r="AN178" s="22"/>
      <c r="AO178" s="22"/>
      <c r="AP178" s="6"/>
      <c r="AQ178" s="6"/>
      <c r="AR178" s="208">
        <v>0</v>
      </c>
      <c r="AS178" s="460"/>
      <c r="AT178" s="22"/>
      <c r="AU178" s="22"/>
      <c r="AV178" s="22"/>
      <c r="AW178" s="6"/>
      <c r="AX178" s="6"/>
      <c r="AY178" s="208">
        <v>0</v>
      </c>
      <c r="AZ178" s="460"/>
      <c r="BA178" s="22"/>
      <c r="BB178" s="22"/>
      <c r="BC178" s="22"/>
      <c r="BD178" s="6"/>
      <c r="BE178" s="6"/>
      <c r="BF178" s="208">
        <v>0</v>
      </c>
      <c r="BG178" s="460"/>
      <c r="BH178" s="22"/>
      <c r="BI178" s="22"/>
      <c r="BJ178" s="22"/>
      <c r="BK178" s="6"/>
      <c r="BL178" s="6"/>
      <c r="BM178" s="208">
        <v>0</v>
      </c>
      <c r="BN178" s="460"/>
      <c r="BO178" s="22"/>
      <c r="BP178" s="22"/>
      <c r="BQ178" s="22"/>
      <c r="BR178" s="6"/>
      <c r="BS178" s="6"/>
      <c r="BT178" s="208">
        <v>0</v>
      </c>
      <c r="BU178" s="22"/>
      <c r="BV178" s="463">
        <f t="shared" si="247"/>
        <v>0</v>
      </c>
    </row>
    <row r="179" spans="2:74" ht="15" hidden="1" customHeight="1" x14ac:dyDescent="0.25">
      <c r="B179" s="467"/>
      <c r="C179" s="448"/>
      <c r="D179" s="315"/>
      <c r="E179" s="315"/>
      <c r="F179" s="602" t="str">
        <f t="shared" si="248"/>
        <v>Sub 10</v>
      </c>
      <c r="G179" s="603"/>
      <c r="H179" s="6"/>
      <c r="I179" s="208">
        <v>0</v>
      </c>
      <c r="J179" s="22"/>
      <c r="K179" s="325"/>
      <c r="L179" s="321"/>
      <c r="M179" s="321"/>
      <c r="N179" s="320"/>
      <c r="O179" s="6"/>
      <c r="P179" s="208">
        <v>0</v>
      </c>
      <c r="Q179" s="22"/>
      <c r="R179" s="22"/>
      <c r="S179" s="22"/>
      <c r="T179" s="22"/>
      <c r="U179" s="6"/>
      <c r="V179" s="6"/>
      <c r="W179" s="208">
        <v>0</v>
      </c>
      <c r="X179" s="5"/>
      <c r="Y179" s="22"/>
      <c r="Z179" s="22"/>
      <c r="AA179" s="22"/>
      <c r="AB179" s="6"/>
      <c r="AC179" s="6"/>
      <c r="AD179" s="208">
        <v>0</v>
      </c>
      <c r="AE179" s="22"/>
      <c r="AF179" s="22"/>
      <c r="AG179" s="22"/>
      <c r="AH179" s="22"/>
      <c r="AI179" s="6"/>
      <c r="AJ179" s="6"/>
      <c r="AK179" s="208">
        <v>0</v>
      </c>
      <c r="AL179" s="460"/>
      <c r="AM179" s="22"/>
      <c r="AN179" s="22"/>
      <c r="AO179" s="22"/>
      <c r="AP179" s="6"/>
      <c r="AQ179" s="6"/>
      <c r="AR179" s="208">
        <v>0</v>
      </c>
      <c r="AS179" s="460"/>
      <c r="AT179" s="22"/>
      <c r="AU179" s="22"/>
      <c r="AV179" s="22"/>
      <c r="AW179" s="6"/>
      <c r="AX179" s="6"/>
      <c r="AY179" s="208">
        <v>0</v>
      </c>
      <c r="AZ179" s="460"/>
      <c r="BA179" s="22"/>
      <c r="BB179" s="22"/>
      <c r="BC179" s="22"/>
      <c r="BD179" s="6"/>
      <c r="BE179" s="6"/>
      <c r="BF179" s="208">
        <v>0</v>
      </c>
      <c r="BG179" s="460"/>
      <c r="BH179" s="22"/>
      <c r="BI179" s="22"/>
      <c r="BJ179" s="22"/>
      <c r="BK179" s="6"/>
      <c r="BL179" s="6"/>
      <c r="BM179" s="208">
        <v>0</v>
      </c>
      <c r="BN179" s="460"/>
      <c r="BO179" s="22"/>
      <c r="BP179" s="22"/>
      <c r="BQ179" s="22"/>
      <c r="BR179" s="6"/>
      <c r="BS179" s="6"/>
      <c r="BT179" s="208">
        <v>0</v>
      </c>
      <c r="BU179" s="22"/>
      <c r="BV179" s="463">
        <f t="shared" si="247"/>
        <v>0</v>
      </c>
    </row>
    <row r="180" spans="2:74" ht="15" hidden="1" customHeight="1" x14ac:dyDescent="0.25">
      <c r="B180" s="467"/>
      <c r="C180" s="448"/>
      <c r="D180" s="315"/>
      <c r="E180" s="315"/>
      <c r="F180" s="602" t="str">
        <f t="shared" si="248"/>
        <v>Sub 11</v>
      </c>
      <c r="G180" s="603"/>
      <c r="H180" s="6"/>
      <c r="I180" s="208">
        <v>0</v>
      </c>
      <c r="J180" s="22"/>
      <c r="K180" s="325"/>
      <c r="L180" s="321"/>
      <c r="M180" s="321"/>
      <c r="N180" s="320"/>
      <c r="O180" s="6"/>
      <c r="P180" s="208">
        <v>0</v>
      </c>
      <c r="Q180" s="22"/>
      <c r="R180" s="22"/>
      <c r="S180" s="22"/>
      <c r="T180" s="22"/>
      <c r="U180" s="6"/>
      <c r="V180" s="6"/>
      <c r="W180" s="208">
        <v>0</v>
      </c>
      <c r="X180" s="5"/>
      <c r="Y180" s="22"/>
      <c r="Z180" s="22"/>
      <c r="AA180" s="22"/>
      <c r="AB180" s="6"/>
      <c r="AC180" s="6"/>
      <c r="AD180" s="208">
        <v>0</v>
      </c>
      <c r="AE180" s="22"/>
      <c r="AF180" s="22"/>
      <c r="AG180" s="22"/>
      <c r="AH180" s="22"/>
      <c r="AI180" s="6"/>
      <c r="AJ180" s="6"/>
      <c r="AK180" s="208">
        <v>0</v>
      </c>
      <c r="AL180" s="460"/>
      <c r="AM180" s="22"/>
      <c r="AN180" s="22"/>
      <c r="AO180" s="22"/>
      <c r="AP180" s="6"/>
      <c r="AQ180" s="6"/>
      <c r="AR180" s="208">
        <v>0</v>
      </c>
      <c r="AS180" s="460"/>
      <c r="AT180" s="22"/>
      <c r="AU180" s="22"/>
      <c r="AV180" s="22"/>
      <c r="AW180" s="6"/>
      <c r="AX180" s="6"/>
      <c r="AY180" s="208">
        <v>0</v>
      </c>
      <c r="AZ180" s="460"/>
      <c r="BA180" s="22"/>
      <c r="BB180" s="22"/>
      <c r="BC180" s="22"/>
      <c r="BD180" s="6"/>
      <c r="BE180" s="6"/>
      <c r="BF180" s="208">
        <v>0</v>
      </c>
      <c r="BG180" s="460"/>
      <c r="BH180" s="22"/>
      <c r="BI180" s="22"/>
      <c r="BJ180" s="22"/>
      <c r="BK180" s="6"/>
      <c r="BL180" s="6"/>
      <c r="BM180" s="208">
        <v>0</v>
      </c>
      <c r="BN180" s="460"/>
      <c r="BO180" s="22"/>
      <c r="BP180" s="22"/>
      <c r="BQ180" s="22"/>
      <c r="BR180" s="6"/>
      <c r="BS180" s="6"/>
      <c r="BT180" s="208">
        <v>0</v>
      </c>
      <c r="BU180" s="22"/>
      <c r="BV180" s="463">
        <f t="shared" si="247"/>
        <v>0</v>
      </c>
    </row>
    <row r="181" spans="2:74" ht="15" hidden="1" customHeight="1" x14ac:dyDescent="0.25">
      <c r="B181" s="467"/>
      <c r="C181" s="448"/>
      <c r="D181" s="315"/>
      <c r="E181" s="315"/>
      <c r="F181" s="602" t="str">
        <f t="shared" si="248"/>
        <v>Sub 12</v>
      </c>
      <c r="G181" s="603"/>
      <c r="H181" s="6"/>
      <c r="I181" s="208">
        <v>0</v>
      </c>
      <c r="J181" s="22"/>
      <c r="K181" s="325"/>
      <c r="L181" s="321"/>
      <c r="M181" s="321"/>
      <c r="N181" s="320"/>
      <c r="O181" s="6"/>
      <c r="P181" s="208">
        <v>0</v>
      </c>
      <c r="Q181" s="22"/>
      <c r="R181" s="22"/>
      <c r="S181" s="22"/>
      <c r="T181" s="22"/>
      <c r="U181" s="6"/>
      <c r="V181" s="6"/>
      <c r="W181" s="208">
        <v>0</v>
      </c>
      <c r="X181" s="5"/>
      <c r="Y181" s="22"/>
      <c r="Z181" s="22"/>
      <c r="AA181" s="22"/>
      <c r="AB181" s="6"/>
      <c r="AC181" s="6"/>
      <c r="AD181" s="208">
        <v>0</v>
      </c>
      <c r="AE181" s="22"/>
      <c r="AF181" s="22"/>
      <c r="AG181" s="22"/>
      <c r="AH181" s="22"/>
      <c r="AI181" s="6"/>
      <c r="AJ181" s="6"/>
      <c r="AK181" s="208">
        <v>0</v>
      </c>
      <c r="AL181" s="460"/>
      <c r="AM181" s="22"/>
      <c r="AN181" s="22"/>
      <c r="AO181" s="22"/>
      <c r="AP181" s="6"/>
      <c r="AQ181" s="6"/>
      <c r="AR181" s="208">
        <v>0</v>
      </c>
      <c r="AS181" s="460"/>
      <c r="AT181" s="22"/>
      <c r="AU181" s="22"/>
      <c r="AV181" s="22"/>
      <c r="AW181" s="6"/>
      <c r="AX181" s="6"/>
      <c r="AY181" s="208">
        <v>0</v>
      </c>
      <c r="AZ181" s="460"/>
      <c r="BA181" s="22"/>
      <c r="BB181" s="22"/>
      <c r="BC181" s="22"/>
      <c r="BD181" s="6"/>
      <c r="BE181" s="6"/>
      <c r="BF181" s="208">
        <v>0</v>
      </c>
      <c r="BG181" s="460"/>
      <c r="BH181" s="22"/>
      <c r="BI181" s="22"/>
      <c r="BJ181" s="22"/>
      <c r="BK181" s="6"/>
      <c r="BL181" s="6"/>
      <c r="BM181" s="208">
        <v>0</v>
      </c>
      <c r="BN181" s="460"/>
      <c r="BO181" s="22"/>
      <c r="BP181" s="22"/>
      <c r="BQ181" s="22"/>
      <c r="BR181" s="6"/>
      <c r="BS181" s="6"/>
      <c r="BT181" s="208">
        <v>0</v>
      </c>
      <c r="BU181" s="22"/>
      <c r="BV181" s="463">
        <f t="shared" si="247"/>
        <v>0</v>
      </c>
    </row>
    <row r="182" spans="2:74" ht="15" hidden="1" customHeight="1" x14ac:dyDescent="0.25">
      <c r="B182" s="467"/>
      <c r="C182" s="448"/>
      <c r="D182" s="315"/>
      <c r="E182" s="315"/>
      <c r="F182" s="602" t="str">
        <f t="shared" si="248"/>
        <v>Sub 13</v>
      </c>
      <c r="G182" s="603"/>
      <c r="H182" s="6"/>
      <c r="I182" s="208">
        <v>0</v>
      </c>
      <c r="J182" s="22"/>
      <c r="K182" s="325"/>
      <c r="L182" s="321"/>
      <c r="M182" s="321"/>
      <c r="N182" s="320"/>
      <c r="O182" s="6"/>
      <c r="P182" s="208">
        <v>0</v>
      </c>
      <c r="Q182" s="22"/>
      <c r="R182" s="22"/>
      <c r="S182" s="22"/>
      <c r="T182" s="22"/>
      <c r="U182" s="6"/>
      <c r="V182" s="6"/>
      <c r="W182" s="208">
        <v>0</v>
      </c>
      <c r="X182" s="5"/>
      <c r="Y182" s="22"/>
      <c r="Z182" s="22"/>
      <c r="AA182" s="22"/>
      <c r="AB182" s="6"/>
      <c r="AC182" s="6"/>
      <c r="AD182" s="208">
        <v>0</v>
      </c>
      <c r="AE182" s="22"/>
      <c r="AF182" s="22"/>
      <c r="AG182" s="22"/>
      <c r="AH182" s="22"/>
      <c r="AI182" s="6"/>
      <c r="AJ182" s="6"/>
      <c r="AK182" s="208">
        <v>0</v>
      </c>
      <c r="AL182" s="460"/>
      <c r="AM182" s="22"/>
      <c r="AN182" s="22"/>
      <c r="AO182" s="22"/>
      <c r="AP182" s="6"/>
      <c r="AQ182" s="6"/>
      <c r="AR182" s="208">
        <v>0</v>
      </c>
      <c r="AS182" s="460"/>
      <c r="AT182" s="22"/>
      <c r="AU182" s="22"/>
      <c r="AV182" s="22"/>
      <c r="AW182" s="6"/>
      <c r="AX182" s="6"/>
      <c r="AY182" s="208">
        <v>0</v>
      </c>
      <c r="AZ182" s="460"/>
      <c r="BA182" s="22"/>
      <c r="BB182" s="22"/>
      <c r="BC182" s="22"/>
      <c r="BD182" s="6"/>
      <c r="BE182" s="6"/>
      <c r="BF182" s="208">
        <v>0</v>
      </c>
      <c r="BG182" s="460"/>
      <c r="BH182" s="22"/>
      <c r="BI182" s="22"/>
      <c r="BJ182" s="22"/>
      <c r="BK182" s="6"/>
      <c r="BL182" s="6"/>
      <c r="BM182" s="208">
        <v>0</v>
      </c>
      <c r="BN182" s="460"/>
      <c r="BO182" s="22"/>
      <c r="BP182" s="22"/>
      <c r="BQ182" s="22"/>
      <c r="BR182" s="6"/>
      <c r="BS182" s="6"/>
      <c r="BT182" s="208">
        <v>0</v>
      </c>
      <c r="BU182" s="22"/>
      <c r="BV182" s="463">
        <f t="shared" si="247"/>
        <v>0</v>
      </c>
    </row>
    <row r="183" spans="2:74" ht="15" hidden="1" customHeight="1" x14ac:dyDescent="0.25">
      <c r="B183" s="467"/>
      <c r="C183" s="448"/>
      <c r="D183" s="315"/>
      <c r="E183" s="315"/>
      <c r="F183" s="602" t="str">
        <f t="shared" si="248"/>
        <v>Sub 14</v>
      </c>
      <c r="G183" s="603"/>
      <c r="H183" s="6"/>
      <c r="I183" s="208">
        <v>0</v>
      </c>
      <c r="J183" s="22"/>
      <c r="K183" s="325"/>
      <c r="L183" s="321"/>
      <c r="M183" s="321"/>
      <c r="N183" s="320"/>
      <c r="O183" s="6"/>
      <c r="P183" s="208">
        <v>0</v>
      </c>
      <c r="Q183" s="22"/>
      <c r="R183" s="22"/>
      <c r="S183" s="22"/>
      <c r="T183" s="22"/>
      <c r="U183" s="6"/>
      <c r="V183" s="6"/>
      <c r="W183" s="208">
        <v>0</v>
      </c>
      <c r="X183" s="5"/>
      <c r="Y183" s="22"/>
      <c r="Z183" s="22"/>
      <c r="AA183" s="22"/>
      <c r="AB183" s="6"/>
      <c r="AC183" s="6"/>
      <c r="AD183" s="208">
        <v>0</v>
      </c>
      <c r="AE183" s="22"/>
      <c r="AF183" s="22"/>
      <c r="AG183" s="22"/>
      <c r="AH183" s="22"/>
      <c r="AI183" s="6"/>
      <c r="AJ183" s="6"/>
      <c r="AK183" s="208">
        <v>0</v>
      </c>
      <c r="AL183" s="460"/>
      <c r="AM183" s="22"/>
      <c r="AN183" s="22"/>
      <c r="AO183" s="22"/>
      <c r="AP183" s="6"/>
      <c r="AQ183" s="6"/>
      <c r="AR183" s="208">
        <v>0</v>
      </c>
      <c r="AS183" s="460"/>
      <c r="AT183" s="22"/>
      <c r="AU183" s="22"/>
      <c r="AV183" s="22"/>
      <c r="AW183" s="6"/>
      <c r="AX183" s="6"/>
      <c r="AY183" s="208">
        <v>0</v>
      </c>
      <c r="AZ183" s="460"/>
      <c r="BA183" s="22"/>
      <c r="BB183" s="22"/>
      <c r="BC183" s="22"/>
      <c r="BD183" s="6"/>
      <c r="BE183" s="6"/>
      <c r="BF183" s="208">
        <v>0</v>
      </c>
      <c r="BG183" s="460"/>
      <c r="BH183" s="22"/>
      <c r="BI183" s="22"/>
      <c r="BJ183" s="22"/>
      <c r="BK183" s="6"/>
      <c r="BL183" s="6"/>
      <c r="BM183" s="208">
        <v>0</v>
      </c>
      <c r="BN183" s="460"/>
      <c r="BO183" s="22"/>
      <c r="BP183" s="22"/>
      <c r="BQ183" s="22"/>
      <c r="BR183" s="6"/>
      <c r="BS183" s="6"/>
      <c r="BT183" s="208">
        <v>0</v>
      </c>
      <c r="BU183" s="22"/>
      <c r="BV183" s="463">
        <f t="shared" si="247"/>
        <v>0</v>
      </c>
    </row>
    <row r="184" spans="2:74" ht="15" hidden="1" customHeight="1" x14ac:dyDescent="0.25">
      <c r="B184" s="467"/>
      <c r="C184" s="448"/>
      <c r="D184" s="315"/>
      <c r="E184" s="315"/>
      <c r="F184" s="602" t="str">
        <f t="shared" si="248"/>
        <v>Sub 15</v>
      </c>
      <c r="G184" s="603"/>
      <c r="H184" s="6"/>
      <c r="I184" s="208">
        <v>0</v>
      </c>
      <c r="J184" s="22"/>
      <c r="K184" s="325"/>
      <c r="L184" s="321"/>
      <c r="M184" s="321"/>
      <c r="N184" s="320"/>
      <c r="O184" s="6"/>
      <c r="P184" s="208">
        <v>0</v>
      </c>
      <c r="Q184" s="22"/>
      <c r="R184" s="22"/>
      <c r="S184" s="22"/>
      <c r="T184" s="22"/>
      <c r="U184" s="6"/>
      <c r="V184" s="6"/>
      <c r="W184" s="208">
        <v>0</v>
      </c>
      <c r="X184" s="5"/>
      <c r="Y184" s="22"/>
      <c r="Z184" s="22"/>
      <c r="AA184" s="22"/>
      <c r="AB184" s="6"/>
      <c r="AC184" s="6"/>
      <c r="AD184" s="208">
        <v>0</v>
      </c>
      <c r="AE184" s="22"/>
      <c r="AF184" s="22"/>
      <c r="AG184" s="22"/>
      <c r="AH184" s="22"/>
      <c r="AI184" s="6"/>
      <c r="AJ184" s="6"/>
      <c r="AK184" s="208">
        <v>0</v>
      </c>
      <c r="AL184" s="460"/>
      <c r="AM184" s="22"/>
      <c r="AN184" s="22"/>
      <c r="AO184" s="22"/>
      <c r="AP184" s="6"/>
      <c r="AQ184" s="6"/>
      <c r="AR184" s="208">
        <v>0</v>
      </c>
      <c r="AS184" s="460"/>
      <c r="AT184" s="22"/>
      <c r="AU184" s="22"/>
      <c r="AV184" s="22"/>
      <c r="AW184" s="6"/>
      <c r="AX184" s="6"/>
      <c r="AY184" s="208">
        <v>0</v>
      </c>
      <c r="AZ184" s="460"/>
      <c r="BA184" s="22"/>
      <c r="BB184" s="22"/>
      <c r="BC184" s="22"/>
      <c r="BD184" s="6"/>
      <c r="BE184" s="6"/>
      <c r="BF184" s="208">
        <v>0</v>
      </c>
      <c r="BG184" s="460"/>
      <c r="BH184" s="22"/>
      <c r="BI184" s="22"/>
      <c r="BJ184" s="22"/>
      <c r="BK184" s="6"/>
      <c r="BL184" s="6"/>
      <c r="BM184" s="208">
        <v>0</v>
      </c>
      <c r="BN184" s="460"/>
      <c r="BO184" s="22"/>
      <c r="BP184" s="22"/>
      <c r="BQ184" s="22"/>
      <c r="BR184" s="6"/>
      <c r="BS184" s="6"/>
      <c r="BT184" s="208">
        <v>0</v>
      </c>
      <c r="BU184" s="22"/>
      <c r="BV184" s="463">
        <f t="shared" si="247"/>
        <v>0</v>
      </c>
    </row>
    <row r="185" spans="2:74" ht="15" hidden="1" customHeight="1" x14ac:dyDescent="0.25">
      <c r="B185" s="467"/>
      <c r="C185" s="448"/>
      <c r="D185" s="315"/>
      <c r="E185" s="315"/>
      <c r="F185" s="602" t="str">
        <f t="shared" si="248"/>
        <v>Sub 16</v>
      </c>
      <c r="G185" s="603"/>
      <c r="H185" s="6"/>
      <c r="I185" s="208">
        <v>0</v>
      </c>
      <c r="J185" s="22"/>
      <c r="K185" s="325"/>
      <c r="L185" s="321"/>
      <c r="M185" s="321"/>
      <c r="N185" s="320"/>
      <c r="O185" s="6"/>
      <c r="P185" s="208">
        <v>0</v>
      </c>
      <c r="Q185" s="22"/>
      <c r="R185" s="22"/>
      <c r="S185" s="22"/>
      <c r="T185" s="22"/>
      <c r="U185" s="6"/>
      <c r="V185" s="6"/>
      <c r="W185" s="208">
        <v>0</v>
      </c>
      <c r="X185" s="5"/>
      <c r="Y185" s="22"/>
      <c r="Z185" s="22"/>
      <c r="AA185" s="22"/>
      <c r="AB185" s="6"/>
      <c r="AC185" s="6"/>
      <c r="AD185" s="208">
        <v>0</v>
      </c>
      <c r="AE185" s="22"/>
      <c r="AF185" s="22"/>
      <c r="AG185" s="22"/>
      <c r="AH185" s="22"/>
      <c r="AI185" s="6"/>
      <c r="AJ185" s="6"/>
      <c r="AK185" s="208">
        <v>0</v>
      </c>
      <c r="AL185" s="460"/>
      <c r="AM185" s="22"/>
      <c r="AN185" s="22"/>
      <c r="AO185" s="22"/>
      <c r="AP185" s="6"/>
      <c r="AQ185" s="6"/>
      <c r="AR185" s="208">
        <v>0</v>
      </c>
      <c r="AS185" s="460"/>
      <c r="AT185" s="22"/>
      <c r="AU185" s="22"/>
      <c r="AV185" s="22"/>
      <c r="AW185" s="6"/>
      <c r="AX185" s="6"/>
      <c r="AY185" s="208">
        <v>0</v>
      </c>
      <c r="AZ185" s="460"/>
      <c r="BA185" s="22"/>
      <c r="BB185" s="22"/>
      <c r="BC185" s="22"/>
      <c r="BD185" s="6"/>
      <c r="BE185" s="6"/>
      <c r="BF185" s="208">
        <v>0</v>
      </c>
      <c r="BG185" s="460"/>
      <c r="BH185" s="22"/>
      <c r="BI185" s="22"/>
      <c r="BJ185" s="22"/>
      <c r="BK185" s="6"/>
      <c r="BL185" s="6"/>
      <c r="BM185" s="208">
        <v>0</v>
      </c>
      <c r="BN185" s="460"/>
      <c r="BO185" s="22"/>
      <c r="BP185" s="22"/>
      <c r="BQ185" s="22"/>
      <c r="BR185" s="6"/>
      <c r="BS185" s="6"/>
      <c r="BT185" s="208">
        <v>0</v>
      </c>
      <c r="BU185" s="22"/>
      <c r="BV185" s="463">
        <f>+I185+P185+W185+AD185+AK185+AR185+AY185+BF185+BM185+BT185</f>
        <v>0</v>
      </c>
    </row>
    <row r="186" spans="2:74" ht="15" hidden="1" customHeight="1" x14ac:dyDescent="0.25">
      <c r="B186" s="467"/>
      <c r="C186" s="448"/>
      <c r="D186" s="315"/>
      <c r="E186" s="315"/>
      <c r="F186" s="602" t="str">
        <f t="shared" si="248"/>
        <v>Sub 17</v>
      </c>
      <c r="G186" s="603"/>
      <c r="H186" s="6"/>
      <c r="I186" s="208">
        <v>0</v>
      </c>
      <c r="J186" s="22"/>
      <c r="K186" s="325"/>
      <c r="L186" s="321"/>
      <c r="M186" s="321"/>
      <c r="N186" s="320"/>
      <c r="O186" s="6"/>
      <c r="P186" s="208">
        <v>0</v>
      </c>
      <c r="Q186" s="22"/>
      <c r="R186" s="22"/>
      <c r="S186" s="22"/>
      <c r="T186" s="22"/>
      <c r="U186" s="6"/>
      <c r="V186" s="6"/>
      <c r="W186" s="208">
        <v>0</v>
      </c>
      <c r="X186" s="5"/>
      <c r="Y186" s="22"/>
      <c r="Z186" s="22"/>
      <c r="AA186" s="22"/>
      <c r="AB186" s="6"/>
      <c r="AC186" s="6"/>
      <c r="AD186" s="208">
        <v>0</v>
      </c>
      <c r="AE186" s="22"/>
      <c r="AF186" s="22"/>
      <c r="AG186" s="22"/>
      <c r="AH186" s="22"/>
      <c r="AI186" s="6"/>
      <c r="AJ186" s="6"/>
      <c r="AK186" s="208">
        <v>0</v>
      </c>
      <c r="AL186" s="460"/>
      <c r="AM186" s="22"/>
      <c r="AN186" s="22"/>
      <c r="AO186" s="22"/>
      <c r="AP186" s="6"/>
      <c r="AQ186" s="6"/>
      <c r="AR186" s="208">
        <v>0</v>
      </c>
      <c r="AS186" s="460"/>
      <c r="AT186" s="22"/>
      <c r="AU186" s="22"/>
      <c r="AV186" s="22"/>
      <c r="AW186" s="6"/>
      <c r="AX186" s="6"/>
      <c r="AY186" s="208">
        <v>0</v>
      </c>
      <c r="AZ186" s="460"/>
      <c r="BA186" s="22"/>
      <c r="BB186" s="22"/>
      <c r="BC186" s="22"/>
      <c r="BD186" s="6"/>
      <c r="BE186" s="6"/>
      <c r="BF186" s="208">
        <v>0</v>
      </c>
      <c r="BG186" s="460"/>
      <c r="BH186" s="22"/>
      <c r="BI186" s="22"/>
      <c r="BJ186" s="22"/>
      <c r="BK186" s="6"/>
      <c r="BL186" s="6"/>
      <c r="BM186" s="208">
        <v>0</v>
      </c>
      <c r="BN186" s="460"/>
      <c r="BO186" s="22"/>
      <c r="BP186" s="22"/>
      <c r="BQ186" s="22"/>
      <c r="BR186" s="6"/>
      <c r="BS186" s="6"/>
      <c r="BT186" s="208">
        <v>0</v>
      </c>
      <c r="BU186" s="22"/>
      <c r="BV186" s="463">
        <f t="shared" si="247"/>
        <v>0</v>
      </c>
    </row>
    <row r="187" spans="2:74" ht="15" hidden="1" customHeight="1" x14ac:dyDescent="0.25">
      <c r="B187" s="467"/>
      <c r="C187" s="448"/>
      <c r="D187" s="315"/>
      <c r="E187" s="315"/>
      <c r="F187" s="602" t="str">
        <f t="shared" si="248"/>
        <v>Sub 18</v>
      </c>
      <c r="G187" s="603"/>
      <c r="H187" s="6"/>
      <c r="I187" s="208">
        <v>0</v>
      </c>
      <c r="J187" s="22"/>
      <c r="K187" s="325"/>
      <c r="L187" s="321"/>
      <c r="M187" s="321"/>
      <c r="N187" s="320"/>
      <c r="O187" s="6"/>
      <c r="P187" s="208">
        <v>0</v>
      </c>
      <c r="Q187" s="22"/>
      <c r="R187" s="22"/>
      <c r="S187" s="22"/>
      <c r="T187" s="22"/>
      <c r="U187" s="6"/>
      <c r="V187" s="6"/>
      <c r="W187" s="208">
        <v>0</v>
      </c>
      <c r="X187" s="5"/>
      <c r="Y187" s="22"/>
      <c r="Z187" s="22"/>
      <c r="AA187" s="22"/>
      <c r="AB187" s="6"/>
      <c r="AC187" s="6"/>
      <c r="AD187" s="208">
        <v>0</v>
      </c>
      <c r="AE187" s="22"/>
      <c r="AF187" s="22"/>
      <c r="AG187" s="22"/>
      <c r="AH187" s="22"/>
      <c r="AI187" s="6"/>
      <c r="AJ187" s="6"/>
      <c r="AK187" s="208">
        <v>0</v>
      </c>
      <c r="AL187" s="460"/>
      <c r="AM187" s="22"/>
      <c r="AN187" s="22"/>
      <c r="AO187" s="22"/>
      <c r="AP187" s="6"/>
      <c r="AQ187" s="6"/>
      <c r="AR187" s="208">
        <v>0</v>
      </c>
      <c r="AS187" s="460"/>
      <c r="AT187" s="22"/>
      <c r="AU187" s="22"/>
      <c r="AV187" s="22"/>
      <c r="AW187" s="6"/>
      <c r="AX187" s="6"/>
      <c r="AY187" s="208">
        <v>0</v>
      </c>
      <c r="AZ187" s="460"/>
      <c r="BA187" s="22"/>
      <c r="BB187" s="22"/>
      <c r="BC187" s="22"/>
      <c r="BD187" s="6"/>
      <c r="BE187" s="6"/>
      <c r="BF187" s="208">
        <v>0</v>
      </c>
      <c r="BG187" s="460"/>
      <c r="BH187" s="22"/>
      <c r="BI187" s="22"/>
      <c r="BJ187" s="22"/>
      <c r="BK187" s="6"/>
      <c r="BL187" s="6"/>
      <c r="BM187" s="208">
        <v>0</v>
      </c>
      <c r="BN187" s="460"/>
      <c r="BO187" s="22"/>
      <c r="BP187" s="22"/>
      <c r="BQ187" s="22"/>
      <c r="BR187" s="6"/>
      <c r="BS187" s="6"/>
      <c r="BT187" s="208">
        <v>0</v>
      </c>
      <c r="BU187" s="22"/>
      <c r="BV187" s="463">
        <f t="shared" si="247"/>
        <v>0</v>
      </c>
    </row>
    <row r="188" spans="2:74" ht="15" hidden="1" customHeight="1" x14ac:dyDescent="0.25">
      <c r="B188" s="467"/>
      <c r="C188" s="448"/>
      <c r="D188" s="315"/>
      <c r="E188" s="315"/>
      <c r="F188" s="602" t="str">
        <f t="shared" si="248"/>
        <v>Sub 19</v>
      </c>
      <c r="G188" s="603"/>
      <c r="H188" s="6"/>
      <c r="I188" s="208">
        <v>0</v>
      </c>
      <c r="J188" s="22"/>
      <c r="K188" s="325"/>
      <c r="L188" s="321"/>
      <c r="M188" s="321"/>
      <c r="N188" s="320"/>
      <c r="O188" s="6"/>
      <c r="P188" s="208">
        <v>0</v>
      </c>
      <c r="Q188" s="22"/>
      <c r="R188" s="22"/>
      <c r="S188" s="22"/>
      <c r="T188" s="22"/>
      <c r="U188" s="6"/>
      <c r="V188" s="6"/>
      <c r="W188" s="208">
        <v>0</v>
      </c>
      <c r="X188" s="5"/>
      <c r="Y188" s="22"/>
      <c r="Z188" s="22"/>
      <c r="AA188" s="22"/>
      <c r="AB188" s="6"/>
      <c r="AC188" s="6"/>
      <c r="AD188" s="208">
        <v>0</v>
      </c>
      <c r="AE188" s="22"/>
      <c r="AF188" s="22"/>
      <c r="AG188" s="22"/>
      <c r="AH188" s="22"/>
      <c r="AI188" s="6"/>
      <c r="AJ188" s="6"/>
      <c r="AK188" s="208">
        <v>0</v>
      </c>
      <c r="AL188" s="460"/>
      <c r="AM188" s="22"/>
      <c r="AN188" s="22"/>
      <c r="AO188" s="22"/>
      <c r="AP188" s="6"/>
      <c r="AQ188" s="6"/>
      <c r="AR188" s="208">
        <v>0</v>
      </c>
      <c r="AS188" s="460"/>
      <c r="AT188" s="22"/>
      <c r="AU188" s="22"/>
      <c r="AV188" s="22"/>
      <c r="AW188" s="6"/>
      <c r="AX188" s="6"/>
      <c r="AY188" s="208">
        <v>0</v>
      </c>
      <c r="AZ188" s="460"/>
      <c r="BA188" s="22"/>
      <c r="BB188" s="22"/>
      <c r="BC188" s="22"/>
      <c r="BD188" s="6"/>
      <c r="BE188" s="6"/>
      <c r="BF188" s="208">
        <v>0</v>
      </c>
      <c r="BG188" s="460"/>
      <c r="BH188" s="22"/>
      <c r="BI188" s="22"/>
      <c r="BJ188" s="22"/>
      <c r="BK188" s="6"/>
      <c r="BL188" s="6"/>
      <c r="BM188" s="208">
        <v>0</v>
      </c>
      <c r="BN188" s="460"/>
      <c r="BO188" s="22"/>
      <c r="BP188" s="22"/>
      <c r="BQ188" s="22"/>
      <c r="BR188" s="6"/>
      <c r="BS188" s="6"/>
      <c r="BT188" s="208">
        <v>0</v>
      </c>
      <c r="BU188" s="22"/>
      <c r="BV188" s="463">
        <f t="shared" si="247"/>
        <v>0</v>
      </c>
    </row>
    <row r="189" spans="2:74" ht="15" hidden="1" customHeight="1" x14ac:dyDescent="0.25">
      <c r="B189" s="467"/>
      <c r="C189" s="448"/>
      <c r="D189" s="315"/>
      <c r="E189" s="315"/>
      <c r="F189" s="602" t="str">
        <f t="shared" si="248"/>
        <v>Sub 20</v>
      </c>
      <c r="G189" s="603"/>
      <c r="H189" s="6"/>
      <c r="I189" s="208">
        <v>0</v>
      </c>
      <c r="J189" s="22"/>
      <c r="K189" s="325"/>
      <c r="L189" s="321"/>
      <c r="M189" s="321"/>
      <c r="N189" s="320"/>
      <c r="O189" s="6"/>
      <c r="P189" s="208">
        <v>0</v>
      </c>
      <c r="Q189" s="22"/>
      <c r="R189" s="22"/>
      <c r="S189" s="22"/>
      <c r="T189" s="22"/>
      <c r="U189" s="6"/>
      <c r="V189" s="6"/>
      <c r="W189" s="208">
        <v>0</v>
      </c>
      <c r="X189" s="5"/>
      <c r="Y189" s="22"/>
      <c r="Z189" s="22"/>
      <c r="AA189" s="22"/>
      <c r="AB189" s="6"/>
      <c r="AC189" s="6"/>
      <c r="AD189" s="208">
        <v>0</v>
      </c>
      <c r="AE189" s="22"/>
      <c r="AF189" s="22"/>
      <c r="AG189" s="22"/>
      <c r="AH189" s="22"/>
      <c r="AI189" s="6"/>
      <c r="AJ189" s="6"/>
      <c r="AK189" s="208">
        <v>0</v>
      </c>
      <c r="AL189" s="460"/>
      <c r="AM189" s="22"/>
      <c r="AN189" s="22"/>
      <c r="AO189" s="22"/>
      <c r="AP189" s="6"/>
      <c r="AQ189" s="6"/>
      <c r="AR189" s="208">
        <v>0</v>
      </c>
      <c r="AS189" s="460"/>
      <c r="AT189" s="22"/>
      <c r="AU189" s="22"/>
      <c r="AV189" s="22"/>
      <c r="AW189" s="6"/>
      <c r="AX189" s="6"/>
      <c r="AY189" s="208">
        <v>0</v>
      </c>
      <c r="AZ189" s="460"/>
      <c r="BA189" s="22"/>
      <c r="BB189" s="22"/>
      <c r="BC189" s="22"/>
      <c r="BD189" s="6"/>
      <c r="BE189" s="6"/>
      <c r="BF189" s="208">
        <v>0</v>
      </c>
      <c r="BG189" s="460"/>
      <c r="BH189" s="22"/>
      <c r="BI189" s="22"/>
      <c r="BJ189" s="22"/>
      <c r="BK189" s="6"/>
      <c r="BL189" s="6"/>
      <c r="BM189" s="208">
        <v>0</v>
      </c>
      <c r="BN189" s="460"/>
      <c r="BO189" s="22"/>
      <c r="BP189" s="22"/>
      <c r="BQ189" s="22"/>
      <c r="BR189" s="6"/>
      <c r="BS189" s="6"/>
      <c r="BT189" s="208">
        <v>0</v>
      </c>
      <c r="BU189" s="22"/>
      <c r="BV189" s="463">
        <f t="shared" si="247"/>
        <v>0</v>
      </c>
    </row>
    <row r="190" spans="2:74" ht="15" hidden="1" customHeight="1" x14ac:dyDescent="0.25">
      <c r="B190" s="467"/>
      <c r="C190" s="448"/>
      <c r="D190" s="315"/>
      <c r="E190" s="315"/>
      <c r="F190" s="602" t="str">
        <f t="shared" si="248"/>
        <v>Sub 21</v>
      </c>
      <c r="G190" s="603"/>
      <c r="H190" s="6"/>
      <c r="I190" s="208">
        <v>0</v>
      </c>
      <c r="J190" s="22"/>
      <c r="K190" s="325"/>
      <c r="L190" s="321"/>
      <c r="M190" s="321"/>
      <c r="N190" s="320"/>
      <c r="O190" s="6"/>
      <c r="P190" s="208">
        <v>0</v>
      </c>
      <c r="Q190" s="22"/>
      <c r="R190" s="22"/>
      <c r="S190" s="22"/>
      <c r="T190" s="22"/>
      <c r="U190" s="6"/>
      <c r="V190" s="6"/>
      <c r="W190" s="208">
        <v>0</v>
      </c>
      <c r="X190" s="5"/>
      <c r="Y190" s="22"/>
      <c r="Z190" s="22"/>
      <c r="AA190" s="22"/>
      <c r="AB190" s="6"/>
      <c r="AC190" s="6"/>
      <c r="AD190" s="208">
        <v>0</v>
      </c>
      <c r="AE190" s="22"/>
      <c r="AF190" s="22"/>
      <c r="AG190" s="22"/>
      <c r="AH190" s="22"/>
      <c r="AI190" s="6"/>
      <c r="AJ190" s="6"/>
      <c r="AK190" s="208">
        <v>0</v>
      </c>
      <c r="AL190" s="460"/>
      <c r="AM190" s="22"/>
      <c r="AN190" s="22"/>
      <c r="AO190" s="22"/>
      <c r="AP190" s="6"/>
      <c r="AQ190" s="6"/>
      <c r="AR190" s="208">
        <v>0</v>
      </c>
      <c r="AS190" s="460"/>
      <c r="AT190" s="22"/>
      <c r="AU190" s="22"/>
      <c r="AV190" s="22"/>
      <c r="AW190" s="6"/>
      <c r="AX190" s="6"/>
      <c r="AY190" s="208">
        <v>0</v>
      </c>
      <c r="AZ190" s="460"/>
      <c r="BA190" s="22"/>
      <c r="BB190" s="22"/>
      <c r="BC190" s="22"/>
      <c r="BD190" s="6"/>
      <c r="BE190" s="6"/>
      <c r="BF190" s="208">
        <v>0</v>
      </c>
      <c r="BG190" s="460"/>
      <c r="BH190" s="22"/>
      <c r="BI190" s="22"/>
      <c r="BJ190" s="22"/>
      <c r="BK190" s="6"/>
      <c r="BL190" s="6"/>
      <c r="BM190" s="208">
        <v>0</v>
      </c>
      <c r="BN190" s="460"/>
      <c r="BO190" s="22"/>
      <c r="BP190" s="22"/>
      <c r="BQ190" s="22"/>
      <c r="BR190" s="6"/>
      <c r="BS190" s="6"/>
      <c r="BT190" s="208">
        <v>0</v>
      </c>
      <c r="BU190" s="22"/>
      <c r="BV190" s="463">
        <f t="shared" si="247"/>
        <v>0</v>
      </c>
    </row>
    <row r="191" spans="2:74" ht="15" hidden="1" customHeight="1" x14ac:dyDescent="0.25">
      <c r="B191" s="467"/>
      <c r="C191" s="448"/>
      <c r="D191" s="315"/>
      <c r="E191" s="315"/>
      <c r="F191" s="602" t="str">
        <f t="shared" si="248"/>
        <v>Sub 22</v>
      </c>
      <c r="G191" s="603"/>
      <c r="H191" s="6"/>
      <c r="I191" s="208">
        <v>0</v>
      </c>
      <c r="J191" s="22"/>
      <c r="K191" s="325"/>
      <c r="L191" s="321"/>
      <c r="M191" s="321"/>
      <c r="N191" s="320"/>
      <c r="O191" s="6"/>
      <c r="P191" s="208">
        <v>0</v>
      </c>
      <c r="Q191" s="22"/>
      <c r="R191" s="22"/>
      <c r="S191" s="22"/>
      <c r="T191" s="22"/>
      <c r="U191" s="6"/>
      <c r="V191" s="6"/>
      <c r="W191" s="208">
        <v>0</v>
      </c>
      <c r="X191" s="5"/>
      <c r="Y191" s="22"/>
      <c r="Z191" s="22"/>
      <c r="AA191" s="22"/>
      <c r="AB191" s="6"/>
      <c r="AC191" s="6"/>
      <c r="AD191" s="208">
        <v>0</v>
      </c>
      <c r="AE191" s="22"/>
      <c r="AF191" s="22"/>
      <c r="AG191" s="22"/>
      <c r="AH191" s="22"/>
      <c r="AI191" s="6"/>
      <c r="AJ191" s="6"/>
      <c r="AK191" s="208">
        <v>0</v>
      </c>
      <c r="AL191" s="460"/>
      <c r="AM191" s="22"/>
      <c r="AN191" s="22"/>
      <c r="AO191" s="22"/>
      <c r="AP191" s="6"/>
      <c r="AQ191" s="6"/>
      <c r="AR191" s="208">
        <v>0</v>
      </c>
      <c r="AS191" s="460"/>
      <c r="AT191" s="22"/>
      <c r="AU191" s="22"/>
      <c r="AV191" s="22"/>
      <c r="AW191" s="6"/>
      <c r="AX191" s="6"/>
      <c r="AY191" s="208">
        <v>0</v>
      </c>
      <c r="AZ191" s="460"/>
      <c r="BA191" s="22"/>
      <c r="BB191" s="22"/>
      <c r="BC191" s="22"/>
      <c r="BD191" s="6"/>
      <c r="BE191" s="6"/>
      <c r="BF191" s="208">
        <v>0</v>
      </c>
      <c r="BG191" s="460"/>
      <c r="BH191" s="22"/>
      <c r="BI191" s="22"/>
      <c r="BJ191" s="22"/>
      <c r="BK191" s="6"/>
      <c r="BL191" s="6"/>
      <c r="BM191" s="208">
        <v>0</v>
      </c>
      <c r="BN191" s="460"/>
      <c r="BO191" s="22"/>
      <c r="BP191" s="22"/>
      <c r="BQ191" s="22"/>
      <c r="BR191" s="6"/>
      <c r="BS191" s="6"/>
      <c r="BT191" s="208">
        <v>0</v>
      </c>
      <c r="BU191" s="22"/>
      <c r="BV191" s="463">
        <f t="shared" si="247"/>
        <v>0</v>
      </c>
    </row>
    <row r="192" spans="2:74" ht="15" hidden="1" customHeight="1" x14ac:dyDescent="0.25">
      <c r="B192" s="467"/>
      <c r="C192" s="448"/>
      <c r="D192" s="315"/>
      <c r="E192" s="315"/>
      <c r="F192" s="602" t="str">
        <f t="shared" si="248"/>
        <v>Sub 23</v>
      </c>
      <c r="G192" s="603"/>
      <c r="H192" s="6"/>
      <c r="I192" s="208">
        <v>0</v>
      </c>
      <c r="J192" s="22"/>
      <c r="K192" s="325"/>
      <c r="L192" s="321"/>
      <c r="M192" s="321"/>
      <c r="N192" s="320"/>
      <c r="O192" s="6"/>
      <c r="P192" s="208">
        <v>0</v>
      </c>
      <c r="Q192" s="22"/>
      <c r="R192" s="22"/>
      <c r="S192" s="22"/>
      <c r="T192" s="22"/>
      <c r="U192" s="6"/>
      <c r="V192" s="6"/>
      <c r="W192" s="208">
        <v>0</v>
      </c>
      <c r="X192" s="5"/>
      <c r="Y192" s="22"/>
      <c r="Z192" s="22"/>
      <c r="AA192" s="22"/>
      <c r="AB192" s="6"/>
      <c r="AC192" s="6"/>
      <c r="AD192" s="208">
        <v>0</v>
      </c>
      <c r="AE192" s="22"/>
      <c r="AF192" s="22"/>
      <c r="AG192" s="22"/>
      <c r="AH192" s="22"/>
      <c r="AI192" s="6"/>
      <c r="AJ192" s="6"/>
      <c r="AK192" s="208">
        <v>0</v>
      </c>
      <c r="AL192" s="460"/>
      <c r="AM192" s="22"/>
      <c r="AN192" s="22"/>
      <c r="AO192" s="22"/>
      <c r="AP192" s="6"/>
      <c r="AQ192" s="6"/>
      <c r="AR192" s="208">
        <v>0</v>
      </c>
      <c r="AS192" s="460"/>
      <c r="AT192" s="22"/>
      <c r="AU192" s="22"/>
      <c r="AV192" s="22"/>
      <c r="AW192" s="6"/>
      <c r="AX192" s="6"/>
      <c r="AY192" s="208">
        <v>0</v>
      </c>
      <c r="AZ192" s="460"/>
      <c r="BA192" s="22"/>
      <c r="BB192" s="22"/>
      <c r="BC192" s="22"/>
      <c r="BD192" s="6"/>
      <c r="BE192" s="6"/>
      <c r="BF192" s="208">
        <v>0</v>
      </c>
      <c r="BG192" s="460"/>
      <c r="BH192" s="22"/>
      <c r="BI192" s="22"/>
      <c r="BJ192" s="22"/>
      <c r="BK192" s="6"/>
      <c r="BL192" s="6"/>
      <c r="BM192" s="208">
        <v>0</v>
      </c>
      <c r="BN192" s="460"/>
      <c r="BO192" s="22"/>
      <c r="BP192" s="22"/>
      <c r="BQ192" s="22"/>
      <c r="BR192" s="6"/>
      <c r="BS192" s="6"/>
      <c r="BT192" s="208">
        <v>0</v>
      </c>
      <c r="BU192" s="22"/>
      <c r="BV192" s="463">
        <f t="shared" si="247"/>
        <v>0</v>
      </c>
    </row>
    <row r="193" spans="1:80" ht="15" hidden="1" customHeight="1" x14ac:dyDescent="0.25">
      <c r="B193" s="467"/>
      <c r="C193" s="448"/>
      <c r="D193" s="315"/>
      <c r="E193" s="315"/>
      <c r="F193" s="602" t="str">
        <f t="shared" si="248"/>
        <v>Sub 24</v>
      </c>
      <c r="G193" s="603"/>
      <c r="H193" s="6"/>
      <c r="I193" s="208">
        <v>0</v>
      </c>
      <c r="J193" s="22"/>
      <c r="K193" s="325"/>
      <c r="L193" s="321"/>
      <c r="M193" s="321"/>
      <c r="N193" s="320"/>
      <c r="O193" s="6"/>
      <c r="P193" s="208">
        <v>0</v>
      </c>
      <c r="Q193" s="22"/>
      <c r="R193" s="22"/>
      <c r="S193" s="22"/>
      <c r="T193" s="22"/>
      <c r="U193" s="6"/>
      <c r="V193" s="6"/>
      <c r="W193" s="208">
        <v>0</v>
      </c>
      <c r="X193" s="5"/>
      <c r="Y193" s="22"/>
      <c r="Z193" s="22"/>
      <c r="AA193" s="22"/>
      <c r="AB193" s="6"/>
      <c r="AC193" s="6"/>
      <c r="AD193" s="208">
        <v>0</v>
      </c>
      <c r="AE193" s="22"/>
      <c r="AF193" s="22"/>
      <c r="AG193" s="22"/>
      <c r="AH193" s="22"/>
      <c r="AI193" s="6"/>
      <c r="AJ193" s="6"/>
      <c r="AK193" s="208">
        <v>0</v>
      </c>
      <c r="AL193" s="460"/>
      <c r="AM193" s="22"/>
      <c r="AN193" s="22"/>
      <c r="AO193" s="22"/>
      <c r="AP193" s="6"/>
      <c r="AQ193" s="6"/>
      <c r="AR193" s="208">
        <v>0</v>
      </c>
      <c r="AS193" s="460"/>
      <c r="AT193" s="22"/>
      <c r="AU193" s="22"/>
      <c r="AV193" s="22"/>
      <c r="AW193" s="6"/>
      <c r="AX193" s="6"/>
      <c r="AY193" s="208">
        <v>0</v>
      </c>
      <c r="AZ193" s="460"/>
      <c r="BA193" s="22"/>
      <c r="BB193" s="22"/>
      <c r="BC193" s="22"/>
      <c r="BD193" s="6"/>
      <c r="BE193" s="6"/>
      <c r="BF193" s="208">
        <v>0</v>
      </c>
      <c r="BG193" s="460"/>
      <c r="BH193" s="22"/>
      <c r="BI193" s="22"/>
      <c r="BJ193" s="22"/>
      <c r="BK193" s="6"/>
      <c r="BL193" s="6"/>
      <c r="BM193" s="208">
        <v>0</v>
      </c>
      <c r="BN193" s="460"/>
      <c r="BO193" s="22"/>
      <c r="BP193" s="22"/>
      <c r="BQ193" s="22"/>
      <c r="BR193" s="6"/>
      <c r="BS193" s="6"/>
      <c r="BT193" s="208">
        <v>0</v>
      </c>
      <c r="BU193" s="22"/>
      <c r="BV193" s="463">
        <f t="shared" si="247"/>
        <v>0</v>
      </c>
    </row>
    <row r="194" spans="1:80" ht="15" hidden="1" customHeight="1" x14ac:dyDescent="0.25">
      <c r="B194" s="467"/>
      <c r="C194" s="448"/>
      <c r="D194" s="315"/>
      <c r="E194" s="315"/>
      <c r="F194" s="604" t="str">
        <f t="shared" si="248"/>
        <v>Sub 25</v>
      </c>
      <c r="G194" s="605"/>
      <c r="H194" s="6"/>
      <c r="I194" s="208">
        <v>0</v>
      </c>
      <c r="J194" s="22"/>
      <c r="K194" s="325"/>
      <c r="L194" s="321"/>
      <c r="M194" s="321"/>
      <c r="N194" s="320"/>
      <c r="O194" s="6"/>
      <c r="P194" s="208">
        <v>0</v>
      </c>
      <c r="Q194" s="22"/>
      <c r="R194" s="22"/>
      <c r="S194" s="22"/>
      <c r="T194" s="22"/>
      <c r="U194" s="6"/>
      <c r="V194" s="6"/>
      <c r="W194" s="208">
        <v>0</v>
      </c>
      <c r="X194" s="5"/>
      <c r="Y194" s="22"/>
      <c r="Z194" s="22"/>
      <c r="AA194" s="22"/>
      <c r="AB194" s="6"/>
      <c r="AC194" s="6"/>
      <c r="AD194" s="208">
        <v>0</v>
      </c>
      <c r="AE194" s="22"/>
      <c r="AF194" s="22"/>
      <c r="AG194" s="22"/>
      <c r="AH194" s="22"/>
      <c r="AI194" s="6"/>
      <c r="AJ194" s="6"/>
      <c r="AK194" s="208">
        <v>0</v>
      </c>
      <c r="AL194" s="460"/>
      <c r="AM194" s="22"/>
      <c r="AN194" s="22"/>
      <c r="AO194" s="22"/>
      <c r="AP194" s="6"/>
      <c r="AQ194" s="6"/>
      <c r="AR194" s="208">
        <v>0</v>
      </c>
      <c r="AS194" s="460"/>
      <c r="AT194" s="22"/>
      <c r="AU194" s="22"/>
      <c r="AV194" s="22"/>
      <c r="AW194" s="6"/>
      <c r="AX194" s="6"/>
      <c r="AY194" s="208">
        <v>0</v>
      </c>
      <c r="AZ194" s="460"/>
      <c r="BA194" s="22"/>
      <c r="BB194" s="22"/>
      <c r="BC194" s="22"/>
      <c r="BD194" s="6"/>
      <c r="BE194" s="6"/>
      <c r="BF194" s="208">
        <v>0</v>
      </c>
      <c r="BG194" s="460"/>
      <c r="BH194" s="22"/>
      <c r="BI194" s="22"/>
      <c r="BJ194" s="22"/>
      <c r="BK194" s="6"/>
      <c r="BL194" s="6"/>
      <c r="BM194" s="208">
        <v>0</v>
      </c>
      <c r="BN194" s="460"/>
      <c r="BO194" s="22"/>
      <c r="BP194" s="22"/>
      <c r="BQ194" s="22"/>
      <c r="BR194" s="6"/>
      <c r="BS194" s="6"/>
      <c r="BT194" s="208">
        <v>0</v>
      </c>
      <c r="BU194" s="22"/>
      <c r="BV194" s="463">
        <f t="shared" si="247"/>
        <v>0</v>
      </c>
    </row>
    <row r="195" spans="1:80" x14ac:dyDescent="0.25">
      <c r="B195" s="467"/>
      <c r="C195" s="448"/>
      <c r="D195" s="315"/>
      <c r="E195" s="315"/>
      <c r="F195" s="452" t="s">
        <v>297</v>
      </c>
      <c r="G195" s="451"/>
      <c r="H195" s="6"/>
      <c r="I195" s="203">
        <f>SUM(I169:I194)</f>
        <v>0</v>
      </c>
      <c r="J195" s="22"/>
      <c r="K195" s="325"/>
      <c r="L195" s="321"/>
      <c r="M195" s="321"/>
      <c r="N195" s="320"/>
      <c r="O195" s="6"/>
      <c r="P195" s="203">
        <f>SUM(P169:P194)</f>
        <v>0</v>
      </c>
      <c r="Q195" s="22"/>
      <c r="R195" s="22"/>
      <c r="S195" s="22"/>
      <c r="T195" s="22"/>
      <c r="U195" s="6"/>
      <c r="V195" s="6"/>
      <c r="W195" s="203">
        <f>SUM(W169:W194)</f>
        <v>0</v>
      </c>
      <c r="X195" s="5"/>
      <c r="Y195" s="22"/>
      <c r="Z195" s="22"/>
      <c r="AA195" s="22"/>
      <c r="AB195" s="6"/>
      <c r="AC195" s="6"/>
      <c r="AD195" s="203">
        <f>SUM(AD169:AD194)</f>
        <v>0</v>
      </c>
      <c r="AE195" s="22"/>
      <c r="AF195" s="22"/>
      <c r="AG195" s="22"/>
      <c r="AH195" s="22"/>
      <c r="AI195" s="6"/>
      <c r="AJ195" s="6"/>
      <c r="AK195" s="203">
        <f>SUM(AK169:AK194)</f>
        <v>0</v>
      </c>
      <c r="AL195" s="460"/>
      <c r="AM195" s="22"/>
      <c r="AN195" s="22"/>
      <c r="AO195" s="22"/>
      <c r="AP195" s="6"/>
      <c r="AQ195" s="6"/>
      <c r="AR195" s="203">
        <f>SUM(AR169:AR194)</f>
        <v>0</v>
      </c>
      <c r="AS195" s="460"/>
      <c r="AT195" s="22"/>
      <c r="AU195" s="22"/>
      <c r="AV195" s="22"/>
      <c r="AW195" s="6"/>
      <c r="AX195" s="6"/>
      <c r="AY195" s="203">
        <f>SUM(AY169:AY194)</f>
        <v>0</v>
      </c>
      <c r="AZ195" s="460"/>
      <c r="BA195" s="22"/>
      <c r="BB195" s="22"/>
      <c r="BC195" s="22"/>
      <c r="BD195" s="6"/>
      <c r="BE195" s="6"/>
      <c r="BF195" s="203">
        <f>SUM(BF169:BF194)</f>
        <v>0</v>
      </c>
      <c r="BG195" s="460"/>
      <c r="BH195" s="22"/>
      <c r="BI195" s="22"/>
      <c r="BJ195" s="22"/>
      <c r="BK195" s="6"/>
      <c r="BL195" s="6"/>
      <c r="BM195" s="203">
        <f>SUM(BM169:BM194)</f>
        <v>0</v>
      </c>
      <c r="BN195" s="460"/>
      <c r="BO195" s="22"/>
      <c r="BP195" s="22"/>
      <c r="BQ195" s="22"/>
      <c r="BR195" s="6"/>
      <c r="BS195" s="6"/>
      <c r="BT195" s="203">
        <f>SUM(BT169:BT194)</f>
        <v>0</v>
      </c>
      <c r="BU195" s="22"/>
      <c r="BV195" s="94">
        <f>+I195+P195+W195+AD195+AK195+AR195+AY195+BF195+BM195+BT195</f>
        <v>0</v>
      </c>
    </row>
    <row r="196" spans="1:80" x14ac:dyDescent="0.25">
      <c r="B196" s="467"/>
      <c r="C196" s="448"/>
      <c r="D196" s="315"/>
      <c r="E196" s="315"/>
      <c r="F196" s="587" t="s">
        <v>220</v>
      </c>
      <c r="G196" s="588"/>
      <c r="H196" s="183">
        <f>ROUND(I166*$G$166, 0)</f>
        <v>0</v>
      </c>
      <c r="I196" s="58">
        <f>IF($D$169="No", ROUND(I166*$G$166, 0), SUM(I169:I194))</f>
        <v>0</v>
      </c>
      <c r="J196" s="22"/>
      <c r="K196" s="325"/>
      <c r="L196" s="321"/>
      <c r="M196" s="321"/>
      <c r="N196" s="320"/>
      <c r="O196" s="183">
        <f>ROUND(P166*$G$166, 0)</f>
        <v>0</v>
      </c>
      <c r="P196" s="58">
        <f>IF($D$169="No", ROUND(P166*$G$166, 0), SUM(P169:P194))</f>
        <v>0</v>
      </c>
      <c r="Q196" s="22"/>
      <c r="R196" s="22"/>
      <c r="S196" s="22"/>
      <c r="T196" s="22"/>
      <c r="U196" s="6"/>
      <c r="V196" s="183">
        <f>ROUND(W166*$G$166, 0)</f>
        <v>0</v>
      </c>
      <c r="W196" s="58">
        <f>IF($D$169="No", ROUND(W166*$G$166, 0), SUM(W169:W194))</f>
        <v>0</v>
      </c>
      <c r="X196" s="5"/>
      <c r="Y196" s="22"/>
      <c r="Z196" s="22"/>
      <c r="AA196" s="22"/>
      <c r="AB196" s="6"/>
      <c r="AC196" s="183">
        <f>ROUND(AD166*$G$166, 0)</f>
        <v>0</v>
      </c>
      <c r="AD196" s="58">
        <f>IF($D$169="No", ROUND(AD166*$G$166, 0), SUM(AD169:AD194))</f>
        <v>0</v>
      </c>
      <c r="AE196" s="22"/>
      <c r="AF196" s="22"/>
      <c r="AG196" s="22"/>
      <c r="AH196" s="22"/>
      <c r="AI196" s="6"/>
      <c r="AJ196" s="183">
        <f>ROUND(AK166*$G$166, 0)</f>
        <v>0</v>
      </c>
      <c r="AK196" s="58">
        <f>IF($D$169="No", ROUND(AK166*$G$166, 0), SUM(AK169:AK194))</f>
        <v>0</v>
      </c>
      <c r="AL196" s="460"/>
      <c r="AM196" s="22"/>
      <c r="AN196" s="22"/>
      <c r="AO196" s="22"/>
      <c r="AP196" s="6"/>
      <c r="AQ196" s="183">
        <f>ROUND(AR166*$G$166, 0)</f>
        <v>0</v>
      </c>
      <c r="AR196" s="58">
        <f>IF($D$169="No", ROUND(AR166*$G$166, 0), SUM(AR169:AR194))</f>
        <v>0</v>
      </c>
      <c r="AS196" s="460"/>
      <c r="AT196" s="22"/>
      <c r="AU196" s="22"/>
      <c r="AV196" s="22"/>
      <c r="AW196" s="6"/>
      <c r="AX196" s="183">
        <f>ROUND(AY166*$G$166, 0)</f>
        <v>0</v>
      </c>
      <c r="AY196" s="58">
        <f>IF($D$169="No", ROUND(AY166*$G$166, 0), SUM(AY169:AY194))</f>
        <v>0</v>
      </c>
      <c r="AZ196" s="460"/>
      <c r="BA196" s="22"/>
      <c r="BB196" s="22"/>
      <c r="BC196" s="22"/>
      <c r="BD196" s="6"/>
      <c r="BE196" s="183">
        <f>ROUND(BF166*$G$166, 0)</f>
        <v>0</v>
      </c>
      <c r="BF196" s="58">
        <f>IF($D$169="No", ROUND(BF166*$G$166, 0), SUM(BF169:BF194))</f>
        <v>0</v>
      </c>
      <c r="BG196" s="460"/>
      <c r="BH196" s="22"/>
      <c r="BI196" s="22"/>
      <c r="BJ196" s="22"/>
      <c r="BK196" s="6"/>
      <c r="BL196" s="183">
        <f>ROUND(BM166*$G$166, 0)</f>
        <v>0</v>
      </c>
      <c r="BM196" s="58">
        <f>IF($D$169="No", ROUND(BM166*$G$166, 0), SUM(BM169:BM194))</f>
        <v>0</v>
      </c>
      <c r="BN196" s="460"/>
      <c r="BO196" s="22"/>
      <c r="BP196" s="22"/>
      <c r="BQ196" s="22"/>
      <c r="BR196" s="6"/>
      <c r="BS196" s="183">
        <f>ROUND(BT166*$G$166, 0)</f>
        <v>0</v>
      </c>
      <c r="BT196" s="58">
        <f>IF($D$169="No", ROUND(BT166*$G$166, 0), SUM(BT169:BT194))</f>
        <v>0</v>
      </c>
      <c r="BU196" s="22"/>
      <c r="BV196" s="245">
        <f>+I196+P196+W196+AD196+AK196+AR196+AY196+BF196+BM196+BT196</f>
        <v>0</v>
      </c>
    </row>
    <row r="197" spans="1:80" x14ac:dyDescent="0.25">
      <c r="B197" s="467"/>
      <c r="C197" s="448"/>
      <c r="D197" s="315"/>
      <c r="E197" s="315"/>
      <c r="F197" s="5"/>
      <c r="G197" s="6"/>
      <c r="H197" s="6"/>
      <c r="I197" s="22"/>
      <c r="J197" s="22"/>
      <c r="K197" s="325"/>
      <c r="L197" s="321"/>
      <c r="M197" s="321"/>
      <c r="N197" s="320"/>
      <c r="O197" s="6"/>
      <c r="P197" s="22"/>
      <c r="Q197" s="22"/>
      <c r="R197" s="22"/>
      <c r="S197" s="22"/>
      <c r="T197" s="22"/>
      <c r="U197" s="6"/>
      <c r="V197" s="6"/>
      <c r="W197" s="22"/>
      <c r="X197" s="5"/>
      <c r="Y197" s="22"/>
      <c r="Z197" s="22"/>
      <c r="AA197" s="22"/>
      <c r="AB197" s="6"/>
      <c r="AC197" s="6"/>
      <c r="AD197" s="22"/>
      <c r="AE197" s="22"/>
      <c r="AF197" s="22"/>
      <c r="AG197" s="22"/>
      <c r="AH197" s="22"/>
      <c r="AI197" s="6"/>
      <c r="AJ197" s="6"/>
      <c r="AK197" s="22"/>
      <c r="AL197" s="460"/>
      <c r="AM197" s="22"/>
      <c r="AN197" s="22"/>
      <c r="AO197" s="22"/>
      <c r="AP197" s="6"/>
      <c r="AQ197" s="6"/>
      <c r="AR197" s="22"/>
      <c r="AS197" s="460"/>
      <c r="AT197" s="22"/>
      <c r="AU197" s="22"/>
      <c r="AV197" s="22"/>
      <c r="AW197" s="6"/>
      <c r="AX197" s="6"/>
      <c r="AY197" s="22"/>
      <c r="AZ197" s="460"/>
      <c r="BA197" s="22"/>
      <c r="BB197" s="22"/>
      <c r="BC197" s="22"/>
      <c r="BD197" s="6"/>
      <c r="BE197" s="6"/>
      <c r="BF197" s="22"/>
      <c r="BG197" s="460"/>
      <c r="BH197" s="22"/>
      <c r="BI197" s="22"/>
      <c r="BJ197" s="22"/>
      <c r="BK197" s="6"/>
      <c r="BL197" s="6"/>
      <c r="BM197" s="22"/>
      <c r="BN197" s="460"/>
      <c r="BO197" s="22"/>
      <c r="BP197" s="22"/>
      <c r="BQ197" s="22"/>
      <c r="BR197" s="6"/>
      <c r="BS197" s="6"/>
      <c r="BT197" s="22"/>
      <c r="BU197" s="22"/>
      <c r="BV197" s="462"/>
    </row>
    <row r="198" spans="1:80" ht="15.75" x14ac:dyDescent="0.25">
      <c r="B198" s="599" t="s">
        <v>71</v>
      </c>
      <c r="C198" s="590"/>
      <c r="D198" s="314"/>
      <c r="E198" s="314"/>
      <c r="F198" s="572" t="s">
        <v>370</v>
      </c>
      <c r="G198" s="96" t="s">
        <v>68</v>
      </c>
      <c r="H198" s="20"/>
      <c r="I198" s="97">
        <f>IF($G$198="MTDC", I161, IF($G$198="TDC", I164, IF($G$198="TFFA", I167, 0)))</f>
        <v>0</v>
      </c>
      <c r="J198" s="22"/>
      <c r="K198" s="325"/>
      <c r="L198" s="321"/>
      <c r="M198" s="321"/>
      <c r="N198" s="329"/>
      <c r="O198" s="20"/>
      <c r="P198" s="97">
        <f>IF($G$198="MTDC", P161, IF($G$198="TDC", P164, IF($G$198="TFFA", P167, 0)))</f>
        <v>0</v>
      </c>
      <c r="Q198" s="22"/>
      <c r="R198" s="22"/>
      <c r="S198" s="22"/>
      <c r="T198" s="22"/>
      <c r="U198" s="98"/>
      <c r="V198" s="20"/>
      <c r="W198" s="97">
        <f>IF($G$198="MTDC", W161, IF($G$198="TDC", W164, IF($G$198="TFFA", W167, 0)))</f>
        <v>0</v>
      </c>
      <c r="X198" s="5"/>
      <c r="Y198" s="22"/>
      <c r="Z198" s="22"/>
      <c r="AA198" s="22"/>
      <c r="AB198" s="98"/>
      <c r="AC198" s="20"/>
      <c r="AD198" s="97">
        <f>IF($G$198="MTDC", AD161, IF($G$198="TDC", AD164, IF($G$198="TFFA", AD167, 0)))</f>
        <v>0</v>
      </c>
      <c r="AE198" s="22"/>
      <c r="AF198" s="22"/>
      <c r="AG198" s="22"/>
      <c r="AH198" s="22"/>
      <c r="AI198" s="98"/>
      <c r="AJ198" s="20"/>
      <c r="AK198" s="97">
        <f>IF($G$198="MTDC", AK161, IF($G$198="TDC", AK164, IF($G$198="TFFA", AK167, 0)))</f>
        <v>0</v>
      </c>
      <c r="AL198" s="460"/>
      <c r="AM198" s="22"/>
      <c r="AN198" s="22"/>
      <c r="AO198" s="22"/>
      <c r="AP198" s="98"/>
      <c r="AQ198" s="20"/>
      <c r="AR198" s="97">
        <f>IF($G$198="MTDC", AR161, IF($G$198="TDC", AR164, IF($G$198="TFFA", AR167, 0)))</f>
        <v>0</v>
      </c>
      <c r="AS198" s="460"/>
      <c r="AT198" s="22"/>
      <c r="AU198" s="22"/>
      <c r="AV198" s="22"/>
      <c r="AW198" s="98"/>
      <c r="AX198" s="20"/>
      <c r="AY198" s="97">
        <f>IF($G$198="MTDC", AY161, IF($G$198="TDC", AY164, IF($G$198="TFFA", AY167, 0)))</f>
        <v>0</v>
      </c>
      <c r="AZ198" s="460"/>
      <c r="BA198" s="22"/>
      <c r="BB198" s="22"/>
      <c r="BC198" s="22"/>
      <c r="BD198" s="98"/>
      <c r="BE198" s="20"/>
      <c r="BF198" s="97">
        <f>IF($G$198="MTDC", BF161, IF($G$198="TDC", BF164, IF($G$198="TFFA", BF167, 0)))</f>
        <v>0</v>
      </c>
      <c r="BG198" s="460"/>
      <c r="BH198" s="22"/>
      <c r="BI198" s="22"/>
      <c r="BJ198" s="22"/>
      <c r="BK198" s="98"/>
      <c r="BL198" s="20"/>
      <c r="BM198" s="97">
        <f>IF($G$198="MTDC", BM161, IF($G$198="TDC", BM164, IF($G$198="TFFA", BM167, 0)))</f>
        <v>0</v>
      </c>
      <c r="BN198" s="460"/>
      <c r="BO198" s="22"/>
      <c r="BP198" s="22"/>
      <c r="BQ198" s="22"/>
      <c r="BR198" s="98"/>
      <c r="BS198" s="20"/>
      <c r="BT198" s="97">
        <f>IF($G$198="MTDC", BT161, IF($G$198="TDC", BT164, IF($G$198="TFFA", BT167, 0)))</f>
        <v>0</v>
      </c>
      <c r="BU198" s="22"/>
      <c r="BV198" s="245">
        <f>+I198+P198+W198+AD198+AK198+AR198+AY198+BF198+BM198+BT198</f>
        <v>0</v>
      </c>
    </row>
    <row r="199" spans="1:80" x14ac:dyDescent="0.25">
      <c r="B199" s="422"/>
      <c r="C199" s="446"/>
      <c r="D199" s="5"/>
      <c r="E199" s="5"/>
      <c r="F199" s="5"/>
      <c r="G199" s="6"/>
      <c r="H199" s="6"/>
      <c r="I199" s="22"/>
      <c r="J199" s="22"/>
      <c r="K199" s="325"/>
      <c r="L199" s="321"/>
      <c r="M199" s="321"/>
      <c r="N199" s="320"/>
      <c r="O199" s="6"/>
      <c r="P199" s="76"/>
      <c r="Q199" s="22"/>
      <c r="R199" s="22"/>
      <c r="S199" s="22"/>
      <c r="T199" s="22"/>
      <c r="U199" s="6"/>
      <c r="V199" s="6"/>
      <c r="W199" s="22"/>
      <c r="X199" s="5"/>
      <c r="Y199" s="22"/>
      <c r="Z199" s="22"/>
      <c r="AA199" s="22"/>
      <c r="AB199" s="6"/>
      <c r="AC199" s="6"/>
      <c r="AD199" s="22"/>
      <c r="AE199" s="22"/>
      <c r="AF199" s="22"/>
      <c r="AG199" s="22"/>
      <c r="AH199" s="22"/>
      <c r="AI199" s="6"/>
      <c r="AJ199" s="6"/>
      <c r="AK199" s="22"/>
      <c r="AL199" s="460"/>
      <c r="AM199" s="22"/>
      <c r="AN199" s="22"/>
      <c r="AO199" s="22"/>
      <c r="AP199" s="6"/>
      <c r="AQ199" s="6"/>
      <c r="AR199" s="22"/>
      <c r="AS199" s="460"/>
      <c r="AT199" s="22"/>
      <c r="AU199" s="22"/>
      <c r="AV199" s="22"/>
      <c r="AW199" s="6"/>
      <c r="AX199" s="6"/>
      <c r="AY199" s="22"/>
      <c r="AZ199" s="460"/>
      <c r="BA199" s="22"/>
      <c r="BB199" s="22"/>
      <c r="BC199" s="22"/>
      <c r="BD199" s="6"/>
      <c r="BE199" s="6"/>
      <c r="BF199" s="22"/>
      <c r="BG199" s="460"/>
      <c r="BH199" s="22"/>
      <c r="BI199" s="22"/>
      <c r="BJ199" s="22"/>
      <c r="BK199" s="6"/>
      <c r="BL199" s="6"/>
      <c r="BM199" s="22"/>
      <c r="BN199" s="460"/>
      <c r="BO199" s="22"/>
      <c r="BP199" s="22"/>
      <c r="BQ199" s="22"/>
      <c r="BR199" s="6"/>
      <c r="BS199" s="6"/>
      <c r="BT199" s="22"/>
      <c r="BU199" s="22"/>
      <c r="BV199" s="462"/>
    </row>
    <row r="200" spans="1:80" s="107" customFormat="1" ht="18.75" x14ac:dyDescent="0.3">
      <c r="B200" s="600" t="s">
        <v>72</v>
      </c>
      <c r="C200" s="601"/>
      <c r="D200" s="101"/>
      <c r="E200" s="101"/>
      <c r="F200" s="101"/>
      <c r="G200" s="102"/>
      <c r="H200" s="102"/>
      <c r="I200" s="103">
        <f>I156+I198</f>
        <v>0</v>
      </c>
      <c r="J200" s="104"/>
      <c r="K200" s="330"/>
      <c r="L200" s="331"/>
      <c r="M200" s="331"/>
      <c r="N200" s="332"/>
      <c r="O200" s="102"/>
      <c r="P200" s="103">
        <f>P156+P198</f>
        <v>0</v>
      </c>
      <c r="Q200" s="104"/>
      <c r="R200" s="104"/>
      <c r="S200" s="104"/>
      <c r="T200" s="104"/>
      <c r="U200" s="102"/>
      <c r="V200" s="102"/>
      <c r="W200" s="103">
        <f>W156+W198</f>
        <v>0</v>
      </c>
      <c r="X200" s="101"/>
      <c r="Y200" s="104"/>
      <c r="Z200" s="104"/>
      <c r="AA200" s="104"/>
      <c r="AB200" s="102"/>
      <c r="AC200" s="102"/>
      <c r="AD200" s="103">
        <f>AD156+AD198</f>
        <v>0</v>
      </c>
      <c r="AE200" s="104"/>
      <c r="AF200" s="104"/>
      <c r="AG200" s="104"/>
      <c r="AH200" s="104"/>
      <c r="AI200" s="102"/>
      <c r="AJ200" s="102"/>
      <c r="AK200" s="103">
        <f>AK156+AK198</f>
        <v>0</v>
      </c>
      <c r="AL200" s="101"/>
      <c r="AM200" s="104"/>
      <c r="AN200" s="104"/>
      <c r="AO200" s="104"/>
      <c r="AP200" s="102"/>
      <c r="AQ200" s="102"/>
      <c r="AR200" s="103">
        <f>AR156+AR198</f>
        <v>0</v>
      </c>
      <c r="AS200" s="101"/>
      <c r="AT200" s="104"/>
      <c r="AU200" s="104"/>
      <c r="AV200" s="104"/>
      <c r="AW200" s="102"/>
      <c r="AX200" s="102"/>
      <c r="AY200" s="103">
        <f>AY156+AY198</f>
        <v>0</v>
      </c>
      <c r="AZ200" s="101"/>
      <c r="BA200" s="104"/>
      <c r="BB200" s="104"/>
      <c r="BC200" s="104"/>
      <c r="BD200" s="102"/>
      <c r="BE200" s="102"/>
      <c r="BF200" s="103">
        <f>BF156+BF198</f>
        <v>0</v>
      </c>
      <c r="BG200" s="101"/>
      <c r="BH200" s="104"/>
      <c r="BI200" s="104"/>
      <c r="BJ200" s="104"/>
      <c r="BK200" s="102"/>
      <c r="BL200" s="102"/>
      <c r="BM200" s="103">
        <f>BM156+BM198</f>
        <v>0</v>
      </c>
      <c r="BN200" s="101"/>
      <c r="BO200" s="104"/>
      <c r="BP200" s="104"/>
      <c r="BQ200" s="104"/>
      <c r="BR200" s="102"/>
      <c r="BS200" s="102"/>
      <c r="BT200" s="103">
        <f>BT156+BT198</f>
        <v>0</v>
      </c>
      <c r="BU200" s="104"/>
      <c r="BV200" s="245">
        <f>+I200+P200+W200+AD200+AK200+AR200+AY200+BF200+BM200+BT200</f>
        <v>0</v>
      </c>
    </row>
    <row r="201" spans="1:80" ht="15" hidden="1" customHeight="1" x14ac:dyDescent="0.25">
      <c r="B201" s="422"/>
      <c r="C201" s="446"/>
      <c r="D201" s="75"/>
      <c r="E201" s="75"/>
      <c r="F201" s="5"/>
      <c r="G201" s="6"/>
      <c r="H201" s="6"/>
      <c r="I201" s="5"/>
      <c r="J201" s="5"/>
      <c r="K201" s="319"/>
      <c r="L201" s="314"/>
      <c r="M201" s="314"/>
      <c r="N201" s="320"/>
      <c r="O201" s="6"/>
      <c r="P201" s="5"/>
      <c r="Q201" s="5"/>
      <c r="R201" s="5"/>
      <c r="S201" s="5"/>
      <c r="T201" s="5"/>
      <c r="U201" s="6"/>
      <c r="V201" s="6"/>
      <c r="W201" s="5"/>
      <c r="X201" s="5"/>
      <c r="Y201" s="5"/>
      <c r="Z201" s="5"/>
      <c r="AA201" s="5"/>
      <c r="AB201" s="6"/>
      <c r="AC201" s="6"/>
      <c r="AD201" s="5"/>
      <c r="AE201" s="5"/>
      <c r="AF201" s="5"/>
      <c r="AG201" s="5"/>
      <c r="AH201" s="5"/>
      <c r="AI201" s="6"/>
      <c r="AJ201" s="6"/>
      <c r="AK201" s="5"/>
      <c r="AL201" s="460"/>
      <c r="AM201" s="460"/>
      <c r="AN201" s="460"/>
      <c r="AO201" s="460"/>
      <c r="AP201" s="460"/>
      <c r="AQ201" s="460"/>
      <c r="AR201" s="460"/>
      <c r="AS201" s="460"/>
      <c r="AT201" s="460"/>
      <c r="AU201" s="460"/>
      <c r="AV201" s="460"/>
      <c r="AW201" s="460"/>
      <c r="AX201" s="460"/>
      <c r="AY201" s="460"/>
      <c r="AZ201" s="460"/>
      <c r="BA201" s="460"/>
      <c r="BB201" s="460"/>
      <c r="BC201" s="460"/>
      <c r="BD201" s="460"/>
      <c r="BE201" s="460"/>
      <c r="BF201" s="460"/>
      <c r="BG201" s="460"/>
      <c r="BH201" s="460"/>
      <c r="BI201" s="460"/>
      <c r="BJ201" s="460"/>
      <c r="BK201" s="460"/>
      <c r="BL201" s="460"/>
      <c r="BM201" s="460"/>
      <c r="BN201" s="460"/>
      <c r="BO201" s="460"/>
      <c r="BP201" s="460"/>
      <c r="BQ201" s="460"/>
      <c r="BR201" s="460"/>
      <c r="BS201" s="460"/>
      <c r="BT201" s="460"/>
      <c r="BU201" s="5"/>
      <c r="BV201" s="108">
        <f>BV80+BV154+BV198+BV84</f>
        <v>0</v>
      </c>
    </row>
    <row r="202" spans="1:80" ht="15" hidden="1" customHeight="1" x14ac:dyDescent="0.25">
      <c r="B202" s="422"/>
      <c r="C202" s="446"/>
      <c r="D202" s="75"/>
      <c r="E202" s="75"/>
      <c r="F202" s="5"/>
      <c r="G202" s="6"/>
      <c r="H202" s="6"/>
      <c r="I202" s="5"/>
      <c r="J202" s="5"/>
      <c r="K202" s="319"/>
      <c r="L202" s="314"/>
      <c r="M202" s="314"/>
      <c r="N202" s="320"/>
      <c r="O202" s="6"/>
      <c r="P202" s="5"/>
      <c r="Q202" s="5"/>
      <c r="R202" s="5"/>
      <c r="S202" s="5"/>
      <c r="T202" s="5"/>
      <c r="U202" s="6"/>
      <c r="V202" s="6"/>
      <c r="W202" s="5"/>
      <c r="X202" s="5"/>
      <c r="Y202" s="5"/>
      <c r="Z202" s="5"/>
      <c r="AA202" s="5"/>
      <c r="AB202" s="6"/>
      <c r="AC202" s="6"/>
      <c r="AD202" s="5"/>
      <c r="AE202" s="5"/>
      <c r="AF202" s="5"/>
      <c r="AG202" s="5"/>
      <c r="AH202" s="5"/>
      <c r="AI202" s="6"/>
      <c r="AJ202" s="6"/>
      <c r="AK202" s="5"/>
      <c r="AL202" s="460"/>
      <c r="AM202" s="460"/>
      <c r="AN202" s="460"/>
      <c r="AO202" s="460"/>
      <c r="AP202" s="460"/>
      <c r="AQ202" s="460"/>
      <c r="AR202" s="460"/>
      <c r="AS202" s="460"/>
      <c r="AT202" s="460"/>
      <c r="AU202" s="460"/>
      <c r="AV202" s="460"/>
      <c r="AW202" s="460"/>
      <c r="AX202" s="460"/>
      <c r="AY202" s="460"/>
      <c r="AZ202" s="460"/>
      <c r="BA202" s="460"/>
      <c r="BB202" s="460"/>
      <c r="BC202" s="460"/>
      <c r="BD202" s="460"/>
      <c r="BE202" s="460"/>
      <c r="BF202" s="460"/>
      <c r="BG202" s="460"/>
      <c r="BH202" s="460"/>
      <c r="BI202" s="460"/>
      <c r="BJ202" s="460"/>
      <c r="BK202" s="460"/>
      <c r="BL202" s="460"/>
      <c r="BM202" s="460"/>
      <c r="BN202" s="460"/>
      <c r="BO202" s="460"/>
      <c r="BP202" s="460"/>
      <c r="BQ202" s="460"/>
      <c r="BR202" s="460"/>
      <c r="BS202" s="460"/>
      <c r="BT202" s="460"/>
      <c r="BU202" s="5"/>
      <c r="BV202" s="109">
        <f>+BV200-BV201</f>
        <v>0</v>
      </c>
    </row>
    <row r="203" spans="1:80" ht="16.5" thickBot="1" x14ac:dyDescent="0.3">
      <c r="B203" s="110"/>
      <c r="C203" s="111"/>
      <c r="D203" s="111"/>
      <c r="E203" s="111"/>
      <c r="F203" s="112"/>
      <c r="G203" s="113"/>
      <c r="H203" s="113"/>
      <c r="I203" s="112"/>
      <c r="J203" s="112"/>
      <c r="K203" s="333"/>
      <c r="L203" s="334"/>
      <c r="M203" s="334"/>
      <c r="N203" s="335"/>
      <c r="O203" s="113"/>
      <c r="P203" s="112"/>
      <c r="Q203" s="112"/>
      <c r="R203" s="112"/>
      <c r="S203" s="112"/>
      <c r="T203" s="112"/>
      <c r="U203" s="113"/>
      <c r="V203" s="113"/>
      <c r="W203" s="112"/>
      <c r="X203" s="112"/>
      <c r="Y203" s="112"/>
      <c r="Z203" s="112"/>
      <c r="AA203" s="112"/>
      <c r="AB203" s="113"/>
      <c r="AC203" s="113"/>
      <c r="AD203" s="112"/>
      <c r="AE203" s="112"/>
      <c r="AF203" s="112"/>
      <c r="AG203" s="112"/>
      <c r="AH203" s="112"/>
      <c r="AI203" s="113"/>
      <c r="AJ203" s="113"/>
      <c r="AK203" s="112"/>
      <c r="AL203" s="112"/>
      <c r="AM203" s="112"/>
      <c r="AN203" s="112"/>
      <c r="AO203" s="112"/>
      <c r="AP203" s="112"/>
      <c r="AQ203" s="112"/>
      <c r="AR203" s="112"/>
      <c r="AS203" s="112"/>
      <c r="AT203" s="112"/>
      <c r="AU203" s="112"/>
      <c r="AV203" s="112"/>
      <c r="AW203" s="112"/>
      <c r="AX203" s="112"/>
      <c r="AY203" s="112"/>
      <c r="AZ203" s="112"/>
      <c r="BA203" s="112"/>
      <c r="BB203" s="112"/>
      <c r="BC203" s="112"/>
      <c r="BD203" s="112"/>
      <c r="BE203" s="112"/>
      <c r="BF203" s="112"/>
      <c r="BG203" s="112"/>
      <c r="BH203" s="112"/>
      <c r="BI203" s="112"/>
      <c r="BJ203" s="112"/>
      <c r="BK203" s="112"/>
      <c r="BL203" s="112"/>
      <c r="BM203" s="112"/>
      <c r="BN203" s="112"/>
      <c r="BO203" s="112"/>
      <c r="BP203" s="112"/>
      <c r="BQ203" s="112"/>
      <c r="BR203" s="112"/>
      <c r="BS203" s="112"/>
      <c r="BT203" s="112"/>
      <c r="BU203" s="112"/>
      <c r="BV203" s="115" t="str">
        <f>IF(BV202=0,"Balanced","NOT BALANCED!")</f>
        <v>Balanced</v>
      </c>
    </row>
    <row r="204" spans="1:80" ht="15.75" thickBot="1" x14ac:dyDescent="0.3">
      <c r="A204" s="119"/>
      <c r="F204" s="312"/>
      <c r="G204" s="313"/>
      <c r="H204" s="313"/>
      <c r="I204" s="312"/>
      <c r="J204" s="312"/>
      <c r="BZ204" s="573" t="s">
        <v>388</v>
      </c>
      <c r="CA204" s="573"/>
    </row>
    <row r="205" spans="1:80" ht="45.75" customHeight="1" thickBot="1" x14ac:dyDescent="0.3">
      <c r="A205" s="119"/>
      <c r="B205" s="380" t="s">
        <v>304</v>
      </c>
      <c r="C205" s="380" t="s">
        <v>229</v>
      </c>
      <c r="D205" s="350" t="s">
        <v>228</v>
      </c>
      <c r="F205" s="119" t="s">
        <v>203</v>
      </c>
      <c r="G205" s="316"/>
      <c r="H205" s="313"/>
      <c r="J205" s="312"/>
      <c r="AK205" s="465"/>
      <c r="AL205" s="466"/>
      <c r="AM205" s="466"/>
      <c r="AN205" s="466"/>
      <c r="AO205" s="466"/>
      <c r="AP205" s="466"/>
      <c r="AQ205" s="466"/>
      <c r="AR205" s="466"/>
      <c r="AS205" s="466"/>
      <c r="AT205" s="466"/>
      <c r="AU205" s="466"/>
      <c r="AV205" s="466"/>
      <c r="AW205" s="466"/>
      <c r="AX205" s="466"/>
      <c r="AY205" s="466"/>
      <c r="AZ205" s="466"/>
      <c r="BA205" s="466"/>
      <c r="BB205" s="466"/>
      <c r="BC205" s="466"/>
      <c r="BD205" s="466"/>
      <c r="BE205" s="466"/>
      <c r="BF205" s="466"/>
      <c r="BG205" s="466"/>
      <c r="BH205" s="466"/>
      <c r="BI205" s="466"/>
      <c r="BJ205" s="466"/>
      <c r="BK205" s="466"/>
      <c r="BL205" s="466"/>
      <c r="BM205" s="466"/>
      <c r="BN205" s="466"/>
      <c r="BO205" s="466"/>
      <c r="BP205" s="466"/>
      <c r="BQ205" s="466"/>
      <c r="BR205" s="466"/>
      <c r="BS205" s="466"/>
      <c r="BV205" s="396" t="s">
        <v>235</v>
      </c>
      <c r="BW205" s="396"/>
      <c r="BX205" s="396" t="s">
        <v>234</v>
      </c>
      <c r="BZ205" s="473" t="s">
        <v>377</v>
      </c>
      <c r="CA205" s="524">
        <v>0</v>
      </c>
    </row>
    <row r="206" spans="1:80" x14ac:dyDescent="0.25">
      <c r="A206" s="119"/>
      <c r="B206" s="351" t="s">
        <v>85</v>
      </c>
      <c r="C206" s="352">
        <v>0.3337</v>
      </c>
      <c r="D206" s="353">
        <v>7557</v>
      </c>
      <c r="F206" s="119" t="s">
        <v>204</v>
      </c>
      <c r="G206" s="316"/>
      <c r="H206" s="313"/>
      <c r="J206" s="312"/>
      <c r="BV206" t="str">
        <f t="shared" ref="BV206:BV228" si="249">C129</f>
        <v>Sub 1</v>
      </c>
      <c r="BX206" s="116">
        <f t="shared" ref="BX206:BX228" si="250">BV129-BV170</f>
        <v>0</v>
      </c>
      <c r="BZ206" s="473" t="s">
        <v>378</v>
      </c>
      <c r="CA206" s="525">
        <f>CA205*0.3</f>
        <v>0</v>
      </c>
      <c r="CB206" t="s">
        <v>389</v>
      </c>
    </row>
    <row r="207" spans="1:80" x14ac:dyDescent="0.25">
      <c r="A207" s="119"/>
      <c r="B207" s="354" t="s">
        <v>194</v>
      </c>
      <c r="C207" s="352">
        <v>0.3337</v>
      </c>
      <c r="D207" s="356">
        <v>7557</v>
      </c>
      <c r="J207" s="312"/>
      <c r="BV207" t="str">
        <f t="shared" si="249"/>
        <v>Sub 2</v>
      </c>
      <c r="BX207" s="116">
        <f t="shared" si="250"/>
        <v>0</v>
      </c>
      <c r="BZ207" s="473" t="s">
        <v>379</v>
      </c>
      <c r="CA207" s="525">
        <f>CA205-CA206</f>
        <v>0</v>
      </c>
    </row>
    <row r="208" spans="1:80" x14ac:dyDescent="0.25">
      <c r="A208" s="119"/>
      <c r="B208" s="354" t="s">
        <v>113</v>
      </c>
      <c r="C208" s="352">
        <v>0.3337</v>
      </c>
      <c r="D208" s="356">
        <v>0</v>
      </c>
      <c r="F208" s="580" t="s">
        <v>388</v>
      </c>
      <c r="G208" s="580"/>
      <c r="H208" s="580"/>
      <c r="I208" s="531" t="s">
        <v>382</v>
      </c>
      <c r="J208" s="312"/>
      <c r="BV208" t="str">
        <f t="shared" si="249"/>
        <v>Sub 3</v>
      </c>
      <c r="BX208" s="116">
        <f t="shared" si="250"/>
        <v>0</v>
      </c>
      <c r="BZ208" s="473" t="s">
        <v>380</v>
      </c>
      <c r="CA208" s="525">
        <f>-(SUM(BX206:BX228))</f>
        <v>0</v>
      </c>
    </row>
    <row r="209" spans="1:79" x14ac:dyDescent="0.25">
      <c r="A209" s="119"/>
      <c r="B209" s="354" t="s">
        <v>86</v>
      </c>
      <c r="C209" s="355">
        <v>8.3500000000000005E-2</v>
      </c>
      <c r="D209" s="356">
        <v>5594</v>
      </c>
      <c r="F209" s="576" t="s">
        <v>383</v>
      </c>
      <c r="G209" s="576"/>
      <c r="H209" s="576"/>
      <c r="I209" s="529">
        <v>0</v>
      </c>
      <c r="J209" s="312"/>
      <c r="BV209" t="str">
        <f t="shared" si="249"/>
        <v>Sub 4</v>
      </c>
      <c r="BX209" s="116">
        <f t="shared" si="250"/>
        <v>0</v>
      </c>
      <c r="BZ209" s="473" t="s">
        <v>381</v>
      </c>
      <c r="CA209" s="525">
        <f>CA207+CA208</f>
        <v>0</v>
      </c>
    </row>
    <row r="210" spans="1:79" x14ac:dyDescent="0.25">
      <c r="A210" s="119"/>
      <c r="B210" s="354" t="s">
        <v>87</v>
      </c>
      <c r="C210" s="355">
        <v>8.3500000000000005E-2</v>
      </c>
      <c r="D210" s="356">
        <v>3093</v>
      </c>
      <c r="F210" s="576" t="s">
        <v>384</v>
      </c>
      <c r="G210" s="576"/>
      <c r="H210" s="576"/>
      <c r="I210" s="530">
        <f>-BV244</f>
        <v>0</v>
      </c>
      <c r="J210" s="312"/>
      <c r="BV210" t="str">
        <f t="shared" si="249"/>
        <v>Sub 5</v>
      </c>
      <c r="BX210" s="116">
        <f t="shared" si="250"/>
        <v>0</v>
      </c>
    </row>
    <row r="211" spans="1:79" x14ac:dyDescent="0.25">
      <c r="A211" s="119"/>
      <c r="B211" s="354" t="s">
        <v>88</v>
      </c>
      <c r="C211" s="355">
        <v>8.3500000000000005E-2</v>
      </c>
      <c r="D211" s="356">
        <v>0</v>
      </c>
      <c r="F211" s="577" t="s">
        <v>385</v>
      </c>
      <c r="G211" s="578"/>
      <c r="H211" s="579"/>
      <c r="I211" s="530">
        <f>I209+I210</f>
        <v>0</v>
      </c>
      <c r="J211" s="312"/>
      <c r="BV211" t="str">
        <f t="shared" si="249"/>
        <v>Sub 6</v>
      </c>
      <c r="BX211" s="116">
        <f t="shared" si="250"/>
        <v>0</v>
      </c>
    </row>
    <row r="212" spans="1:79" x14ac:dyDescent="0.25">
      <c r="A212" s="119"/>
      <c r="C212" s="119">
        <v>0</v>
      </c>
      <c r="D212" s="119">
        <v>0</v>
      </c>
      <c r="F212" s="119"/>
      <c r="G212" s="316"/>
      <c r="H212" s="313"/>
      <c r="I212" s="312"/>
      <c r="J212" s="312"/>
      <c r="BV212" t="str">
        <f t="shared" si="249"/>
        <v>Sub 7</v>
      </c>
      <c r="BX212" s="116">
        <f t="shared" si="250"/>
        <v>0</v>
      </c>
    </row>
    <row r="213" spans="1:79" x14ac:dyDescent="0.25">
      <c r="A213" s="119"/>
      <c r="F213" s="312"/>
      <c r="G213" s="313"/>
      <c r="H213" s="313"/>
      <c r="I213" s="312"/>
      <c r="J213" s="312"/>
      <c r="BV213" t="str">
        <f t="shared" si="249"/>
        <v>Sub 8</v>
      </c>
      <c r="BX213" s="116">
        <f t="shared" si="250"/>
        <v>0</v>
      </c>
    </row>
    <row r="214" spans="1:79" x14ac:dyDescent="0.25">
      <c r="A214" s="119"/>
      <c r="B214" s="610" t="s">
        <v>205</v>
      </c>
      <c r="C214" s="611"/>
      <c r="D214" s="302"/>
      <c r="E214" s="303"/>
      <c r="F214" s="312"/>
      <c r="G214" s="313"/>
      <c r="H214" s="313"/>
      <c r="I214" s="312"/>
      <c r="J214" s="312"/>
      <c r="BV214" t="str">
        <f t="shared" si="249"/>
        <v>Sub 9</v>
      </c>
      <c r="BX214" s="116">
        <f t="shared" si="250"/>
        <v>0</v>
      </c>
    </row>
    <row r="215" spans="1:79" x14ac:dyDescent="0.25">
      <c r="A215" s="119"/>
      <c r="B215" s="342" t="s">
        <v>206</v>
      </c>
      <c r="C215" s="308"/>
      <c r="D215" s="308" t="s">
        <v>207</v>
      </c>
      <c r="E215" s="307"/>
      <c r="F215" s="312"/>
      <c r="G215" s="313"/>
      <c r="H215" s="313"/>
      <c r="I215" s="312"/>
      <c r="J215" s="312"/>
      <c r="BV215" t="str">
        <f t="shared" si="249"/>
        <v>Sub 10</v>
      </c>
      <c r="BX215" s="116">
        <f t="shared" si="250"/>
        <v>0</v>
      </c>
    </row>
    <row r="216" spans="1:79" x14ac:dyDescent="0.25">
      <c r="B216" s="342" t="s">
        <v>208</v>
      </c>
      <c r="C216" s="308"/>
      <c r="D216" s="308" t="s">
        <v>207</v>
      </c>
      <c r="E216" s="307"/>
      <c r="F216" s="312"/>
      <c r="G216" s="313"/>
      <c r="H216" s="313"/>
      <c r="I216" s="312"/>
      <c r="J216" s="312"/>
      <c r="BV216" t="str">
        <f t="shared" si="249"/>
        <v>Sub 11</v>
      </c>
      <c r="BX216" s="116">
        <f t="shared" si="250"/>
        <v>0</v>
      </c>
    </row>
    <row r="217" spans="1:79" x14ac:dyDescent="0.25">
      <c r="B217" s="585" t="s">
        <v>209</v>
      </c>
      <c r="C217" s="586"/>
      <c r="D217" s="308" t="s">
        <v>210</v>
      </c>
      <c r="E217" s="307"/>
      <c r="F217" s="312"/>
      <c r="G217" s="313"/>
      <c r="H217" s="313"/>
      <c r="I217" s="312"/>
      <c r="J217" s="312"/>
      <c r="BV217" t="str">
        <f t="shared" si="249"/>
        <v>Sub 12</v>
      </c>
      <c r="BX217" s="116">
        <f t="shared" si="250"/>
        <v>0</v>
      </c>
    </row>
    <row r="218" spans="1:79" x14ac:dyDescent="0.25">
      <c r="B218" s="342"/>
      <c r="C218" s="308"/>
      <c r="D218" s="308"/>
      <c r="E218" s="307"/>
      <c r="F218" s="312"/>
      <c r="G218" s="313"/>
      <c r="H218" s="313"/>
      <c r="I218" s="312"/>
      <c r="J218" s="312"/>
      <c r="BV218" t="str">
        <f t="shared" si="249"/>
        <v>Sub 13</v>
      </c>
      <c r="BX218" s="116">
        <f t="shared" si="250"/>
        <v>0</v>
      </c>
    </row>
    <row r="219" spans="1:79" x14ac:dyDescent="0.25">
      <c r="B219" s="343" t="s">
        <v>211</v>
      </c>
      <c r="C219" s="120"/>
      <c r="D219" s="120"/>
      <c r="E219" s="305"/>
      <c r="F219" s="312"/>
      <c r="G219" s="313"/>
      <c r="H219" s="313"/>
      <c r="I219" s="312"/>
      <c r="J219" s="312"/>
      <c r="BV219" t="str">
        <f t="shared" si="249"/>
        <v>Sub 14</v>
      </c>
      <c r="BX219" s="116">
        <f t="shared" si="250"/>
        <v>0</v>
      </c>
    </row>
    <row r="220" spans="1:79" x14ac:dyDescent="0.25">
      <c r="B220" s="342" t="s">
        <v>212</v>
      </c>
      <c r="C220" s="308"/>
      <c r="D220" s="308" t="s">
        <v>213</v>
      </c>
      <c r="E220" s="307"/>
      <c r="F220" s="312"/>
      <c r="G220" s="313"/>
      <c r="H220" s="313"/>
      <c r="I220" s="312"/>
      <c r="J220" s="312"/>
      <c r="BV220" t="str">
        <f t="shared" si="249"/>
        <v>Sub 15</v>
      </c>
      <c r="BX220" s="116">
        <f t="shared" si="250"/>
        <v>0</v>
      </c>
    </row>
    <row r="221" spans="1:79" x14ac:dyDescent="0.25">
      <c r="B221" s="342" t="s">
        <v>225</v>
      </c>
      <c r="C221" s="308"/>
      <c r="D221" s="309" t="s">
        <v>214</v>
      </c>
      <c r="E221" s="317"/>
      <c r="BV221" t="str">
        <f t="shared" si="249"/>
        <v>Sub 16</v>
      </c>
      <c r="BX221" s="116">
        <f t="shared" si="250"/>
        <v>0</v>
      </c>
    </row>
    <row r="222" spans="1:79" x14ac:dyDescent="0.25">
      <c r="B222" s="342" t="s">
        <v>208</v>
      </c>
      <c r="C222" s="308"/>
      <c r="D222" s="308" t="s">
        <v>214</v>
      </c>
      <c r="E222" s="307"/>
      <c r="BV222" t="str">
        <f t="shared" si="249"/>
        <v>Sub 17</v>
      </c>
      <c r="BX222" s="116">
        <f t="shared" si="250"/>
        <v>0</v>
      </c>
    </row>
    <row r="223" spans="1:79" x14ac:dyDescent="0.25">
      <c r="B223" s="342" t="s">
        <v>209</v>
      </c>
      <c r="C223" s="308"/>
      <c r="D223" s="308" t="s">
        <v>215</v>
      </c>
      <c r="E223" s="307"/>
      <c r="BV223" t="str">
        <f t="shared" si="249"/>
        <v>Sub 18</v>
      </c>
      <c r="BX223" s="116">
        <f t="shared" si="250"/>
        <v>0</v>
      </c>
    </row>
    <row r="224" spans="1:79" x14ac:dyDescent="0.25">
      <c r="B224" s="342"/>
      <c r="C224" s="308"/>
      <c r="D224" s="308"/>
      <c r="E224" s="307"/>
      <c r="BV224" t="str">
        <f t="shared" si="249"/>
        <v>Sub 19</v>
      </c>
      <c r="BX224" s="116">
        <f t="shared" si="250"/>
        <v>0</v>
      </c>
    </row>
    <row r="225" spans="2:77" x14ac:dyDescent="0.25">
      <c r="B225" s="343" t="s">
        <v>216</v>
      </c>
      <c r="C225" s="120"/>
      <c r="D225" s="120"/>
      <c r="E225" s="305"/>
      <c r="BV225" t="str">
        <f t="shared" si="249"/>
        <v>Sub 20</v>
      </c>
      <c r="BX225" s="116">
        <f t="shared" si="250"/>
        <v>0</v>
      </c>
    </row>
    <row r="226" spans="2:77" x14ac:dyDescent="0.25">
      <c r="B226" s="342" t="s">
        <v>217</v>
      </c>
      <c r="C226" s="308"/>
      <c r="D226" s="308" t="s">
        <v>218</v>
      </c>
      <c r="E226" s="307"/>
      <c r="BV226" t="str">
        <f t="shared" si="249"/>
        <v>Sub 21</v>
      </c>
      <c r="BX226" s="116">
        <f t="shared" si="250"/>
        <v>0</v>
      </c>
    </row>
    <row r="227" spans="2:77" x14ac:dyDescent="0.25">
      <c r="B227" s="342" t="s">
        <v>221</v>
      </c>
      <c r="C227" s="308"/>
      <c r="D227" s="308" t="s">
        <v>223</v>
      </c>
      <c r="E227" s="307"/>
      <c r="BV227" t="str">
        <f t="shared" si="249"/>
        <v>Sub 22</v>
      </c>
      <c r="BX227" s="116">
        <f t="shared" si="250"/>
        <v>0</v>
      </c>
    </row>
    <row r="228" spans="2:77" x14ac:dyDescent="0.25">
      <c r="B228" s="344" t="s">
        <v>222</v>
      </c>
      <c r="C228" s="310"/>
      <c r="D228" s="310" t="s">
        <v>224</v>
      </c>
      <c r="E228" s="311"/>
      <c r="BV228" t="str">
        <f t="shared" si="249"/>
        <v>Sub 23</v>
      </c>
      <c r="BX228" s="116">
        <f t="shared" si="250"/>
        <v>0</v>
      </c>
    </row>
    <row r="229" spans="2:77" x14ac:dyDescent="0.25">
      <c r="BV229" t="s">
        <v>236</v>
      </c>
      <c r="BX229" s="357">
        <f>BV156-BV128</f>
        <v>0</v>
      </c>
    </row>
    <row r="230" spans="2:77" x14ac:dyDescent="0.25">
      <c r="AL230" s="349"/>
      <c r="AM230" s="349"/>
      <c r="AN230" s="349"/>
      <c r="AO230" s="349"/>
      <c r="AP230" s="349"/>
      <c r="AQ230" s="349"/>
      <c r="AR230" s="349"/>
      <c r="AS230" s="349"/>
      <c r="AT230" s="349"/>
      <c r="AU230" s="349"/>
      <c r="AV230" s="349"/>
      <c r="AW230" s="349"/>
      <c r="AX230" s="349"/>
      <c r="AY230" s="349"/>
      <c r="AZ230" s="349"/>
      <c r="BA230" s="349"/>
      <c r="BB230" s="349"/>
      <c r="BC230" s="349"/>
      <c r="BD230" s="349"/>
      <c r="BE230" s="349"/>
      <c r="BF230" s="349"/>
      <c r="BG230" s="349"/>
      <c r="BH230" s="349"/>
      <c r="BI230" s="349"/>
      <c r="BJ230" s="349"/>
      <c r="BK230" s="349"/>
      <c r="BL230" s="349"/>
      <c r="BM230" s="349"/>
      <c r="BN230" s="349"/>
      <c r="BO230" s="349"/>
      <c r="BP230" s="349"/>
      <c r="BQ230" s="349"/>
      <c r="BR230" s="349"/>
      <c r="BS230" s="349"/>
      <c r="BV230" s="349" t="s">
        <v>237</v>
      </c>
      <c r="BX230" s="116">
        <f>SUM(BX206:BX229)</f>
        <v>0</v>
      </c>
    </row>
    <row r="231" spans="2:77" x14ac:dyDescent="0.25">
      <c r="AL231" s="349"/>
      <c r="AM231" s="349"/>
      <c r="AN231" s="349"/>
      <c r="AO231" s="349"/>
      <c r="AP231" s="349"/>
      <c r="AQ231" s="349"/>
      <c r="AR231" s="349"/>
      <c r="AS231" s="349"/>
      <c r="AT231" s="349"/>
      <c r="AU231" s="349"/>
      <c r="AV231" s="349"/>
      <c r="AW231" s="349"/>
      <c r="AX231" s="349"/>
      <c r="AY231" s="349"/>
      <c r="AZ231" s="349"/>
      <c r="BA231" s="349"/>
      <c r="BB231" s="349"/>
      <c r="BC231" s="349"/>
      <c r="BD231" s="349"/>
      <c r="BE231" s="349"/>
      <c r="BF231" s="349"/>
      <c r="BG231" s="349"/>
      <c r="BH231" s="349"/>
      <c r="BI231" s="349"/>
      <c r="BJ231" s="349"/>
      <c r="BK231" s="349"/>
      <c r="BL231" s="349"/>
      <c r="BM231" s="349"/>
      <c r="BN231" s="349"/>
      <c r="BO231" s="349"/>
      <c r="BP231" s="349"/>
      <c r="BQ231" s="349"/>
      <c r="BR231" s="349"/>
      <c r="BS231" s="349"/>
      <c r="BV231" s="349" t="s">
        <v>238</v>
      </c>
      <c r="BX231" s="373">
        <f>BX230*(30/70)</f>
        <v>0</v>
      </c>
      <c r="BY231" s="358" t="s">
        <v>239</v>
      </c>
    </row>
    <row r="233" spans="2:77" x14ac:dyDescent="0.25">
      <c r="AL233" s="349"/>
      <c r="AM233" s="349"/>
      <c r="AN233" s="349"/>
      <c r="AO233" s="349"/>
      <c r="AP233" s="349"/>
      <c r="AQ233" s="349"/>
      <c r="AR233" s="349"/>
      <c r="AS233" s="349"/>
      <c r="AT233" s="349"/>
      <c r="AU233" s="349"/>
      <c r="AV233" s="349"/>
      <c r="AW233" s="349"/>
      <c r="AX233" s="349"/>
      <c r="AY233" s="349"/>
      <c r="AZ233" s="349"/>
      <c r="BA233" s="349"/>
      <c r="BB233" s="349"/>
      <c r="BC233" s="349"/>
      <c r="BD233" s="349"/>
      <c r="BE233" s="349"/>
      <c r="BF233" s="349"/>
      <c r="BG233" s="349"/>
      <c r="BH233" s="349"/>
      <c r="BI233" s="349"/>
      <c r="BJ233" s="349"/>
      <c r="BK233" s="349"/>
      <c r="BL233" s="349"/>
      <c r="BM233" s="349"/>
      <c r="BN233" s="349"/>
      <c r="BO233" s="349"/>
      <c r="BP233" s="349"/>
      <c r="BQ233" s="349"/>
      <c r="BR233" s="349"/>
      <c r="BS233" s="349"/>
      <c r="BV233" s="349" t="s">
        <v>238</v>
      </c>
      <c r="BX233" s="373">
        <f>BX231</f>
        <v>0</v>
      </c>
    </row>
    <row r="234" spans="2:77" x14ac:dyDescent="0.25">
      <c r="BV234" t="s">
        <v>240</v>
      </c>
      <c r="BX234" s="357">
        <f>BV169</f>
        <v>0</v>
      </c>
    </row>
    <row r="235" spans="2:77" x14ac:dyDescent="0.25">
      <c r="AL235" s="349"/>
      <c r="AM235" s="349"/>
      <c r="AN235" s="349"/>
      <c r="AO235" s="349"/>
      <c r="AP235" s="349"/>
      <c r="AQ235" s="349"/>
      <c r="AR235" s="349"/>
      <c r="AS235" s="349"/>
      <c r="AT235" s="349"/>
      <c r="AU235" s="349"/>
      <c r="AV235" s="349"/>
      <c r="AW235" s="349"/>
      <c r="AX235" s="349"/>
      <c r="AY235" s="349"/>
      <c r="AZ235" s="349"/>
      <c r="BA235" s="349"/>
      <c r="BB235" s="349"/>
      <c r="BC235" s="349"/>
      <c r="BD235" s="349"/>
      <c r="BE235" s="349"/>
      <c r="BF235" s="349"/>
      <c r="BG235" s="349"/>
      <c r="BH235" s="349"/>
      <c r="BI235" s="349"/>
      <c r="BJ235" s="349"/>
      <c r="BK235" s="349"/>
      <c r="BL235" s="349"/>
      <c r="BM235" s="349"/>
      <c r="BN235" s="349"/>
      <c r="BO235" s="349"/>
      <c r="BP235" s="349"/>
      <c r="BQ235" s="349"/>
      <c r="BR235" s="349"/>
      <c r="BS235" s="349"/>
      <c r="BV235" s="349" t="s">
        <v>241</v>
      </c>
      <c r="BX235" s="116">
        <f>BX233-BX234</f>
        <v>0</v>
      </c>
    </row>
    <row r="237" spans="2:77" x14ac:dyDescent="0.25">
      <c r="AL237" s="349"/>
      <c r="AM237" s="349"/>
      <c r="AN237" s="349"/>
      <c r="AO237" s="349"/>
      <c r="AP237" s="349"/>
      <c r="AQ237" s="349"/>
      <c r="AR237" s="349"/>
      <c r="AS237" s="349"/>
      <c r="AT237" s="349"/>
      <c r="AU237" s="349"/>
      <c r="AV237" s="349"/>
      <c r="AW237" s="349"/>
      <c r="AX237" s="349"/>
      <c r="AY237" s="349"/>
      <c r="AZ237" s="349"/>
      <c r="BA237" s="349"/>
      <c r="BB237" s="349"/>
      <c r="BC237" s="349"/>
      <c r="BD237" s="349"/>
      <c r="BE237" s="349"/>
      <c r="BF237" s="349"/>
      <c r="BG237" s="349"/>
      <c r="BH237" s="349"/>
      <c r="BI237" s="349"/>
      <c r="BJ237" s="349"/>
      <c r="BK237" s="349"/>
      <c r="BL237" s="349"/>
      <c r="BM237" s="349"/>
      <c r="BN237" s="349"/>
      <c r="BO237" s="349"/>
      <c r="BP237" s="349"/>
      <c r="BQ237" s="349"/>
      <c r="BR237" s="349"/>
      <c r="BS237" s="349"/>
      <c r="BV237" s="349" t="s">
        <v>242</v>
      </c>
      <c r="BX237" s="357">
        <f>BV198</f>
        <v>0</v>
      </c>
    </row>
    <row r="238" spans="2:77" x14ac:dyDescent="0.25">
      <c r="AL238" s="349"/>
      <c r="AM238" s="349"/>
      <c r="AN238" s="349"/>
      <c r="AO238" s="349"/>
      <c r="AP238" s="349"/>
      <c r="AQ238" s="349"/>
      <c r="AR238" s="349"/>
      <c r="AS238" s="349"/>
      <c r="AT238" s="349"/>
      <c r="AU238" s="349"/>
      <c r="AV238" s="349"/>
      <c r="AW238" s="349"/>
      <c r="AX238" s="349"/>
      <c r="AY238" s="349"/>
      <c r="AZ238" s="349"/>
      <c r="BA238" s="349"/>
      <c r="BB238" s="349"/>
      <c r="BC238" s="349"/>
      <c r="BD238" s="349"/>
      <c r="BE238" s="349"/>
      <c r="BF238" s="349"/>
      <c r="BG238" s="349"/>
      <c r="BH238" s="349"/>
      <c r="BI238" s="349"/>
      <c r="BJ238" s="349"/>
      <c r="BK238" s="349"/>
      <c r="BL238" s="349"/>
      <c r="BM238" s="349"/>
      <c r="BN238" s="349"/>
      <c r="BO238" s="349"/>
      <c r="BP238" s="349"/>
      <c r="BQ238" s="349"/>
      <c r="BR238" s="349"/>
      <c r="BS238" s="349"/>
      <c r="BV238" s="349" t="s">
        <v>243</v>
      </c>
      <c r="BX238" s="359">
        <f>BX235-BX237</f>
        <v>0</v>
      </c>
    </row>
    <row r="240" spans="2:77" x14ac:dyDescent="0.25">
      <c r="AL240" s="358"/>
      <c r="AM240" s="358"/>
      <c r="AN240" s="358"/>
      <c r="AO240" s="358"/>
      <c r="AP240" s="358"/>
      <c r="AQ240" s="358"/>
      <c r="AR240" s="358"/>
      <c r="AS240" s="358"/>
      <c r="AT240" s="358"/>
      <c r="AU240" s="358"/>
      <c r="AV240" s="358"/>
      <c r="AW240" s="358"/>
      <c r="AX240" s="358"/>
      <c r="AY240" s="358"/>
      <c r="AZ240" s="358"/>
      <c r="BA240" s="358"/>
      <c r="BB240" s="358"/>
      <c r="BC240" s="358"/>
      <c r="BD240" s="358"/>
      <c r="BE240" s="358"/>
      <c r="BF240" s="358"/>
      <c r="BG240" s="358"/>
      <c r="BH240" s="358"/>
      <c r="BI240" s="358"/>
      <c r="BJ240" s="358"/>
      <c r="BK240" s="358"/>
      <c r="BL240" s="358"/>
      <c r="BM240" s="358"/>
      <c r="BN240" s="358"/>
      <c r="BO240" s="358"/>
      <c r="BP240" s="358"/>
      <c r="BQ240" s="358"/>
      <c r="BR240" s="358"/>
      <c r="BS240" s="358"/>
      <c r="BV240" s="358" t="s">
        <v>244</v>
      </c>
    </row>
    <row r="242" spans="74:111" x14ac:dyDescent="0.25">
      <c r="BV242" s="574" t="s">
        <v>386</v>
      </c>
      <c r="BW242" s="575"/>
      <c r="BX242" s="524">
        <v>0</v>
      </c>
      <c r="BY242" s="474"/>
      <c r="BZ242" s="474"/>
      <c r="CA242" s="474"/>
      <c r="CB242" s="474"/>
      <c r="CC242" s="474"/>
      <c r="CD242" s="474"/>
      <c r="CE242" s="474"/>
      <c r="CF242" s="474"/>
      <c r="CG242" s="474"/>
      <c r="CH242" s="474"/>
      <c r="CI242" s="474"/>
      <c r="CJ242" s="474"/>
      <c r="CK242" s="474"/>
      <c r="CL242" s="474"/>
      <c r="CM242" s="474"/>
      <c r="CN242" s="474"/>
      <c r="CO242" s="474"/>
      <c r="CP242" s="474"/>
      <c r="CQ242" s="474"/>
      <c r="CR242" s="474"/>
      <c r="CS242" s="474"/>
      <c r="CT242" s="474"/>
      <c r="CU242" s="474"/>
      <c r="CV242" s="474"/>
      <c r="CW242" s="474"/>
      <c r="CX242" s="474"/>
      <c r="CY242" s="474"/>
      <c r="CZ242" s="474"/>
      <c r="DA242" s="474"/>
      <c r="DB242" s="474"/>
      <c r="DC242" s="474"/>
      <c r="DD242" s="474"/>
      <c r="DE242" s="474"/>
      <c r="DF242" s="474"/>
      <c r="DG242" s="523">
        <v>0</v>
      </c>
    </row>
    <row r="243" spans="74:111" x14ac:dyDescent="0.25">
      <c r="BV243" s="574" t="s">
        <v>387</v>
      </c>
      <c r="BW243" s="575"/>
      <c r="BX243" s="525">
        <f>ROUND(BX242/G160, 0)</f>
        <v>0</v>
      </c>
      <c r="BY243" s="474"/>
      <c r="BZ243" s="474"/>
      <c r="CA243" s="474"/>
      <c r="CB243" s="474"/>
      <c r="CC243" s="474"/>
      <c r="CD243" s="474"/>
      <c r="CE243" s="474"/>
      <c r="CF243" s="474"/>
      <c r="CG243" s="474"/>
      <c r="CH243" s="474"/>
      <c r="CI243" s="474"/>
      <c r="CJ243" s="474"/>
      <c r="CK243" s="474"/>
      <c r="CL243" s="474"/>
      <c r="CM243" s="474"/>
      <c r="CN243" s="474"/>
      <c r="CO243" s="474"/>
      <c r="CP243" s="474"/>
      <c r="CQ243" s="474"/>
      <c r="CR243" s="474"/>
      <c r="CS243" s="474"/>
      <c r="CT243" s="474"/>
      <c r="CU243" s="474"/>
      <c r="CV243" s="474"/>
      <c r="CW243" s="474"/>
      <c r="CX243" s="474"/>
      <c r="CY243" s="474"/>
      <c r="CZ243" s="474"/>
      <c r="DA243" s="474"/>
      <c r="DB243" s="474"/>
      <c r="DC243" s="474"/>
      <c r="DD243" s="474"/>
      <c r="DE243" s="474"/>
      <c r="DF243" s="474"/>
      <c r="DG243" s="116" t="e">
        <f>ROUND(DG242/AR160, 0)</f>
        <v>#DIV/0!</v>
      </c>
    </row>
  </sheetData>
  <sheetProtection password="EABC" sheet="1" objects="1" scenarios="1"/>
  <mergeCells count="142">
    <mergeCell ref="BR104:BS104"/>
    <mergeCell ref="BR105:BS105"/>
    <mergeCell ref="BR106:BS106"/>
    <mergeCell ref="BR99:BS99"/>
    <mergeCell ref="BR100:BS100"/>
    <mergeCell ref="BR101:BS101"/>
    <mergeCell ref="BR102:BS102"/>
    <mergeCell ref="BR103:BS103"/>
    <mergeCell ref="BD104:BE104"/>
    <mergeCell ref="BD105:BE105"/>
    <mergeCell ref="BD106:BE106"/>
    <mergeCell ref="BK99:BL99"/>
    <mergeCell ref="BK100:BL100"/>
    <mergeCell ref="BK101:BL101"/>
    <mergeCell ref="BK102:BL102"/>
    <mergeCell ref="BK103:BL103"/>
    <mergeCell ref="BK104:BL104"/>
    <mergeCell ref="BK105:BL105"/>
    <mergeCell ref="BK106:BL106"/>
    <mergeCell ref="BD99:BE99"/>
    <mergeCell ref="BD100:BE100"/>
    <mergeCell ref="BD101:BE101"/>
    <mergeCell ref="BD102:BE102"/>
    <mergeCell ref="BD103:BE103"/>
    <mergeCell ref="B41:C41"/>
    <mergeCell ref="B78:C78"/>
    <mergeCell ref="B80:C80"/>
    <mergeCell ref="B86:C86"/>
    <mergeCell ref="AP104:AQ104"/>
    <mergeCell ref="AP105:AQ105"/>
    <mergeCell ref="AP106:AQ106"/>
    <mergeCell ref="AW99:AX99"/>
    <mergeCell ref="AW100:AX100"/>
    <mergeCell ref="AW101:AX101"/>
    <mergeCell ref="AW102:AX102"/>
    <mergeCell ref="AW103:AX103"/>
    <mergeCell ref="AW104:AX104"/>
    <mergeCell ref="AW105:AX105"/>
    <mergeCell ref="AW106:AX106"/>
    <mergeCell ref="AP99:AQ99"/>
    <mergeCell ref="AP100:AQ100"/>
    <mergeCell ref="AP101:AQ101"/>
    <mergeCell ref="AP102:AQ102"/>
    <mergeCell ref="AP103:AQ103"/>
    <mergeCell ref="U105:V105"/>
    <mergeCell ref="U106:V106"/>
    <mergeCell ref="AB99:AC99"/>
    <mergeCell ref="AB100:AC100"/>
    <mergeCell ref="C4:C5"/>
    <mergeCell ref="F190:G190"/>
    <mergeCell ref="F191:G191"/>
    <mergeCell ref="F192:G192"/>
    <mergeCell ref="F180:G180"/>
    <mergeCell ref="F181:G181"/>
    <mergeCell ref="F182:G182"/>
    <mergeCell ref="F183:G183"/>
    <mergeCell ref="F184:G184"/>
    <mergeCell ref="F175:G175"/>
    <mergeCell ref="F176:G176"/>
    <mergeCell ref="F177:G177"/>
    <mergeCell ref="F178:G178"/>
    <mergeCell ref="F179:G179"/>
    <mergeCell ref="G106:H106"/>
    <mergeCell ref="F186:G186"/>
    <mergeCell ref="F187:G187"/>
    <mergeCell ref="F188:G188"/>
    <mergeCell ref="F189:G189"/>
    <mergeCell ref="B99:C99"/>
    <mergeCell ref="AB106:AC106"/>
    <mergeCell ref="U99:V99"/>
    <mergeCell ref="U100:V100"/>
    <mergeCell ref="U101:V101"/>
    <mergeCell ref="U102:V102"/>
    <mergeCell ref="U103:V103"/>
    <mergeCell ref="AK3:BV3"/>
    <mergeCell ref="E4:E5"/>
    <mergeCell ref="F172:G172"/>
    <mergeCell ref="G103:H103"/>
    <mergeCell ref="G104:H104"/>
    <mergeCell ref="G105:H105"/>
    <mergeCell ref="F168:G168"/>
    <mergeCell ref="AI104:AJ104"/>
    <mergeCell ref="AI105:AJ105"/>
    <mergeCell ref="AI106:AJ106"/>
    <mergeCell ref="AB105:AC105"/>
    <mergeCell ref="F170:G170"/>
    <mergeCell ref="AI99:AJ99"/>
    <mergeCell ref="AI100:AJ100"/>
    <mergeCell ref="AI101:AJ101"/>
    <mergeCell ref="AI102:AJ102"/>
    <mergeCell ref="AI103:AJ103"/>
    <mergeCell ref="U104:V104"/>
    <mergeCell ref="B84:C84"/>
    <mergeCell ref="B90:C90"/>
    <mergeCell ref="B107:C107"/>
    <mergeCell ref="B126:C126"/>
    <mergeCell ref="G99:H99"/>
    <mergeCell ref="G100:H100"/>
    <mergeCell ref="G101:H101"/>
    <mergeCell ref="G102:H102"/>
    <mergeCell ref="B214:C214"/>
    <mergeCell ref="F173:G173"/>
    <mergeCell ref="F174:G174"/>
    <mergeCell ref="B217:C217"/>
    <mergeCell ref="F196:G196"/>
    <mergeCell ref="B158:C158"/>
    <mergeCell ref="B115:C115"/>
    <mergeCell ref="B127:C127"/>
    <mergeCell ref="B128:C128"/>
    <mergeCell ref="B154:C154"/>
    <mergeCell ref="B156:C156"/>
    <mergeCell ref="F169:G169"/>
    <mergeCell ref="B198:C198"/>
    <mergeCell ref="B200:C200"/>
    <mergeCell ref="F171:G171"/>
    <mergeCell ref="F193:G193"/>
    <mergeCell ref="F194:G194"/>
    <mergeCell ref="F185:G185"/>
    <mergeCell ref="BX132:BY132"/>
    <mergeCell ref="BZ204:CA204"/>
    <mergeCell ref="BV242:BW242"/>
    <mergeCell ref="BV243:BW243"/>
    <mergeCell ref="F209:H209"/>
    <mergeCell ref="F210:H210"/>
    <mergeCell ref="F211:H211"/>
    <mergeCell ref="F208:H208"/>
    <mergeCell ref="E2:F2"/>
    <mergeCell ref="G2:I2"/>
    <mergeCell ref="J2:AO2"/>
    <mergeCell ref="N99:O99"/>
    <mergeCell ref="N100:O100"/>
    <mergeCell ref="N101:O101"/>
    <mergeCell ref="N102:O102"/>
    <mergeCell ref="N103:O103"/>
    <mergeCell ref="N104:O104"/>
    <mergeCell ref="N105:O105"/>
    <mergeCell ref="N106:O106"/>
    <mergeCell ref="K127:M127"/>
    <mergeCell ref="AB101:AC101"/>
    <mergeCell ref="AB102:AC102"/>
    <mergeCell ref="AB103:AC103"/>
    <mergeCell ref="AB104:AC104"/>
  </mergeCells>
  <dataValidations xWindow="1032" yWindow="397" count="9">
    <dataValidation type="list" allowBlank="1" showErrorMessage="1" sqref="G198">
      <formula1>H160:H162</formula1>
    </dataValidation>
    <dataValidation allowBlank="1" showInputMessage="1" showErrorMessage="1" promptTitle="REMEMBER TO CLEAR CELLS TO RIGHT" prompt="Rembmer to clear the cells to the right in this row for budget less than 5 years." sqref="I127"/>
    <dataValidation type="list" showInputMessage="1" showErrorMessage="1" sqref="E12:E16 E18:E40 E7:E10">
      <formula1>$B$206:$B$212</formula1>
    </dataValidation>
    <dataValidation type="list" showInputMessage="1" showErrorMessage="1" prompt="Please select from the drop-down the type of personnel role to calculate the appropriate benefit type." sqref="E6">
      <formula1>$B$206:$B$212</formula1>
    </dataValidation>
    <dataValidation allowBlank="1" showInputMessage="1" showErrorMessage="1" prompt="Please enter the annualized rate of the position (for 9 month faculty, enter the annualized rate for the 9 month appointment only)." sqref="F6"/>
    <dataValidation allowBlank="1" showInputMessage="1" showErrorMessage="1" prompt="Please enter the appropriate percent of effort based upon the annualized rate.  " sqref="G6 U6 U18 AI6 AB6 AI18 AB18 N6 N18 AP6 AP18 AW6 AW18 BD6 BD18 BK6 BK18 BR6 BR18"/>
    <dataValidation allowBlank="1" showInputMessage="1" showErrorMessage="1" prompt="To enter participant costs, please enter the number of participants and the cost per participant in the appropriate category (supplies, travel, etc.)" sqref="AD99 I99 P99 W99 AK99 AR99 AY99 BF99 BM99 BT99"/>
    <dataValidation allowBlank="1" showErrorMessage="1" prompt="To enter in contracted services, please press the [+] in the left margin to reveal the rows to enter contractors." sqref="I115 P115 W115 AD115 AK115 AR115 AY115 BF115 BM115 BT115"/>
    <dataValidation allowBlank="1" showErrorMessage="1" sqref="AJ170:AJ195 BS170:BS195 AC170:AC195 O170:O195 P195:P196 V170:V195 I195:I196 W195:W196 J166:N196 P166 Q166:U196 AD195:AD196 X166:AB196 BT166 AE166:AI196 I166 W166 BN166:BR196 BU166:BU196 AD166 AK166 AK195:AK196 AL166:AP196 AQ170:AQ195 AR195:AR196 AR166 AS166:AW196 AX170:AX195 AY166 AY195:AY196 AZ166:BD196 BE170:BE195 BF195:BF196 BF166 BL170:BL195 BG166:BK196 BM166 BM195:BM196 BT195:BT196 BV169:BV200"/>
  </dataValidations>
  <hyperlinks>
    <hyperlink ref="G2:I2" r:id="rId1" display="(see link on FAQ tab)"/>
  </hyperlinks>
  <printOptions horizontalCentered="1"/>
  <pageMargins left="0.45" right="0.45" top="0.75" bottom="0.75" header="0.3" footer="0.55000000000000004"/>
  <pageSetup scale="33" orientation="landscape" r:id="rId2"/>
  <headerFooter>
    <oddFooter>&amp;R&amp;"-,Bold"&amp;18&amp;F &amp;A</oddFooter>
  </headerFooter>
  <ignoredErrors>
    <ignoredError sqref="I166 W166" unlockedFormula="1"/>
  </ignoredError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C00000"/>
    <pageSetUpPr fitToPage="1"/>
  </sheetPr>
  <dimension ref="A1:AO147"/>
  <sheetViews>
    <sheetView topLeftCell="A49" zoomScale="65" zoomScaleNormal="65" workbookViewId="0">
      <pane xSplit="3" topLeftCell="D1" activePane="topRight" state="frozen"/>
      <selection pane="topRight" activeCell="AM4" sqref="AM4"/>
    </sheetView>
  </sheetViews>
  <sheetFormatPr defaultRowHeight="15" x14ac:dyDescent="0.25"/>
  <cols>
    <col min="1" max="1" width="3.140625" customWidth="1"/>
    <col min="2" max="2" width="17.28515625" customWidth="1"/>
    <col min="3" max="3" width="29.28515625" customWidth="1"/>
    <col min="4" max="4" width="10.28515625" customWidth="1"/>
    <col min="5" max="5" width="22.7109375" customWidth="1"/>
    <col min="6" max="6" width="16.42578125" customWidth="1"/>
    <col min="7" max="7" width="13.28515625" customWidth="1"/>
    <col min="8" max="8" width="14.28515625" customWidth="1"/>
    <col min="9" max="9" width="9.140625" style="1"/>
    <col min="10" max="10" width="2.7109375" style="1" customWidth="1"/>
    <col min="11" max="11" width="17" customWidth="1"/>
    <col min="12" max="12" width="2.7109375" customWidth="1"/>
    <col min="13" max="13" width="9.140625" style="2"/>
    <col min="14" max="14" width="13.5703125" hidden="1" customWidth="1"/>
    <col min="15" max="15" width="14.28515625" customWidth="1"/>
    <col min="16" max="16" width="9.28515625" style="1" customWidth="1"/>
    <col min="17" max="17" width="2.7109375" style="1" customWidth="1"/>
    <col min="18" max="18" width="19" customWidth="1"/>
    <col min="19" max="19" width="2.7109375" customWidth="1"/>
    <col min="20" max="20" width="9" customWidth="1"/>
    <col min="21" max="21" width="12.28515625" hidden="1" customWidth="1"/>
    <col min="22" max="22" width="13.85546875" customWidth="1"/>
    <col min="23" max="23" width="9.140625" style="1" bestFit="1" customWidth="1"/>
    <col min="24" max="24" width="2.7109375" style="1" customWidth="1"/>
    <col min="25" max="25" width="18.5703125" customWidth="1"/>
    <col min="26" max="26" width="2.7109375" customWidth="1"/>
    <col min="27" max="27" width="9" customWidth="1"/>
    <col min="28" max="28" width="12.28515625" hidden="1" customWidth="1"/>
    <col min="29" max="29" width="14" customWidth="1"/>
    <col min="30" max="30" width="8.85546875" style="1" customWidth="1"/>
    <col min="31" max="31" width="2.7109375" style="1" customWidth="1"/>
    <col min="32" max="32" width="18.7109375" customWidth="1"/>
    <col min="33" max="33" width="2.7109375" customWidth="1"/>
    <col min="34" max="34" width="9" customWidth="1"/>
    <col min="35" max="35" width="12.28515625" hidden="1" customWidth="1"/>
    <col min="36" max="36" width="15.28515625" customWidth="1"/>
    <col min="37" max="37" width="9.140625" style="1" customWidth="1"/>
    <col min="38" max="38" width="2.7109375" style="1" customWidth="1"/>
    <col min="39" max="39" width="17" customWidth="1"/>
    <col min="40" max="40" width="2.7109375" customWidth="1"/>
    <col min="41" max="41" width="23.28515625" customWidth="1"/>
  </cols>
  <sheetData>
    <row r="1" spans="2:41" ht="15.75" thickBot="1" x14ac:dyDescent="0.3">
      <c r="B1" s="392" t="s">
        <v>374</v>
      </c>
    </row>
    <row r="2" spans="2:41" ht="34.5" thickBot="1" x14ac:dyDescent="0.55000000000000004">
      <c r="B2" s="557" t="s">
        <v>307</v>
      </c>
      <c r="C2" s="558"/>
      <c r="D2" s="558"/>
      <c r="E2" s="558"/>
      <c r="F2" s="559"/>
      <c r="G2" s="559"/>
      <c r="H2" s="560"/>
      <c r="I2" s="561"/>
      <c r="J2" s="561"/>
      <c r="K2" s="560"/>
      <c r="L2" s="560"/>
      <c r="M2" s="562"/>
      <c r="N2" s="560"/>
      <c r="O2" s="560"/>
      <c r="P2" s="561"/>
      <c r="Q2" s="561"/>
      <c r="R2" s="560"/>
      <c r="S2" s="560"/>
      <c r="T2" s="560"/>
      <c r="U2" s="560"/>
      <c r="V2" s="560"/>
      <c r="W2" s="561"/>
      <c r="X2" s="561"/>
      <c r="Y2" s="560"/>
      <c r="Z2" s="560"/>
      <c r="AA2" s="560"/>
      <c r="AB2" s="560"/>
      <c r="AC2" s="560"/>
      <c r="AD2" s="561"/>
      <c r="AE2" s="561"/>
      <c r="AF2" s="560"/>
      <c r="AG2" s="560"/>
      <c r="AH2" s="560"/>
      <c r="AI2" s="560"/>
      <c r="AJ2" s="560"/>
      <c r="AK2" s="561"/>
      <c r="AL2" s="561"/>
      <c r="AM2" s="560"/>
      <c r="AN2" s="560"/>
      <c r="AO2" s="563"/>
    </row>
    <row r="3" spans="2:41" ht="18" customHeight="1" x14ac:dyDescent="0.5">
      <c r="B3" s="3"/>
      <c r="C3" s="4"/>
      <c r="D3" s="4"/>
      <c r="E3" s="4"/>
      <c r="F3" s="4"/>
      <c r="G3" s="4"/>
      <c r="H3" s="5"/>
      <c r="I3" s="6"/>
      <c r="J3" s="6"/>
      <c r="K3" s="5"/>
      <c r="L3" s="5"/>
      <c r="M3" s="7"/>
      <c r="N3" s="5"/>
      <c r="O3" s="5"/>
      <c r="P3" s="6"/>
      <c r="Q3" s="6"/>
      <c r="R3" s="5"/>
      <c r="S3" s="5"/>
      <c r="T3" s="5"/>
      <c r="U3" s="5"/>
      <c r="V3" s="5"/>
      <c r="W3" s="6"/>
      <c r="X3" s="6"/>
      <c r="Y3" s="5"/>
      <c r="Z3" s="5"/>
      <c r="AA3" s="5"/>
      <c r="AB3" s="5"/>
      <c r="AC3" s="5"/>
      <c r="AD3" s="6"/>
      <c r="AE3" s="6"/>
      <c r="AF3" s="5"/>
      <c r="AG3" s="5"/>
      <c r="AH3" s="5"/>
      <c r="AI3" s="5"/>
      <c r="AJ3" s="5"/>
      <c r="AK3" s="6"/>
      <c r="AL3" s="6"/>
      <c r="AM3" s="662" t="str">
        <f>B1</f>
        <v>Version 10.23.2023</v>
      </c>
      <c r="AN3" s="662"/>
      <c r="AO3" s="663"/>
    </row>
    <row r="4" spans="2:41" x14ac:dyDescent="0.25">
      <c r="B4" s="9"/>
      <c r="C4" s="664" t="s">
        <v>303</v>
      </c>
      <c r="D4" s="400"/>
      <c r="E4" s="401"/>
      <c r="F4" s="401"/>
      <c r="G4" s="660" t="s">
        <v>300</v>
      </c>
      <c r="H4" s="401" t="s">
        <v>0</v>
      </c>
      <c r="I4" s="402"/>
      <c r="J4" s="402"/>
      <c r="K4" s="10"/>
      <c r="L4" s="406"/>
      <c r="M4" s="401" t="s">
        <v>1</v>
      </c>
      <c r="N4" s="401" t="s">
        <v>2</v>
      </c>
      <c r="O4" s="401" t="s">
        <v>3</v>
      </c>
      <c r="P4" s="402"/>
      <c r="Q4" s="402"/>
      <c r="R4" s="10"/>
      <c r="S4" s="406"/>
      <c r="T4" s="401" t="s">
        <v>1</v>
      </c>
      <c r="U4" s="401" t="s">
        <v>2</v>
      </c>
      <c r="V4" s="401" t="s">
        <v>3</v>
      </c>
      <c r="W4" s="402"/>
      <c r="X4" s="402"/>
      <c r="Y4" s="10"/>
      <c r="Z4" s="406"/>
      <c r="AA4" s="401" t="s">
        <v>1</v>
      </c>
      <c r="AB4" s="401" t="s">
        <v>2</v>
      </c>
      <c r="AC4" s="401" t="s">
        <v>3</v>
      </c>
      <c r="AD4" s="402"/>
      <c r="AE4" s="402"/>
      <c r="AF4" s="10"/>
      <c r="AG4" s="406"/>
      <c r="AH4" s="401" t="s">
        <v>1</v>
      </c>
      <c r="AI4" s="401" t="s">
        <v>2</v>
      </c>
      <c r="AJ4" s="401" t="s">
        <v>3</v>
      </c>
      <c r="AK4" s="402"/>
      <c r="AL4" s="402"/>
      <c r="AM4" s="10"/>
      <c r="AN4" s="406"/>
      <c r="AO4" s="11" t="s">
        <v>4</v>
      </c>
    </row>
    <row r="5" spans="2:41" x14ac:dyDescent="0.25">
      <c r="B5" s="12"/>
      <c r="C5" s="665"/>
      <c r="D5" s="403"/>
      <c r="E5" s="404" t="s">
        <v>96</v>
      </c>
      <c r="F5" s="404" t="s">
        <v>139</v>
      </c>
      <c r="G5" s="661"/>
      <c r="H5" s="404" t="s">
        <v>6</v>
      </c>
      <c r="I5" s="405" t="s">
        <v>7</v>
      </c>
      <c r="J5" s="405"/>
      <c r="K5" s="13" t="s">
        <v>8</v>
      </c>
      <c r="L5" s="404"/>
      <c r="M5" s="404" t="s">
        <v>9</v>
      </c>
      <c r="N5" s="404" t="s">
        <v>10</v>
      </c>
      <c r="O5" s="404" t="s">
        <v>10</v>
      </c>
      <c r="P5" s="405" t="s">
        <v>7</v>
      </c>
      <c r="Q5" s="405"/>
      <c r="R5" s="13" t="s">
        <v>11</v>
      </c>
      <c r="S5" s="404"/>
      <c r="T5" s="404" t="s">
        <v>9</v>
      </c>
      <c r="U5" s="404" t="s">
        <v>10</v>
      </c>
      <c r="V5" s="404" t="s">
        <v>10</v>
      </c>
      <c r="W5" s="405" t="s">
        <v>7</v>
      </c>
      <c r="X5" s="405"/>
      <c r="Y5" s="13" t="s">
        <v>12</v>
      </c>
      <c r="Z5" s="407"/>
      <c r="AA5" s="404" t="s">
        <v>9</v>
      </c>
      <c r="AB5" s="404" t="s">
        <v>10</v>
      </c>
      <c r="AC5" s="404" t="s">
        <v>10</v>
      </c>
      <c r="AD5" s="405" t="s">
        <v>7</v>
      </c>
      <c r="AE5" s="405"/>
      <c r="AF5" s="13" t="s">
        <v>13</v>
      </c>
      <c r="AG5" s="404"/>
      <c r="AH5" s="404" t="s">
        <v>9</v>
      </c>
      <c r="AI5" s="404" t="s">
        <v>10</v>
      </c>
      <c r="AJ5" s="404" t="s">
        <v>10</v>
      </c>
      <c r="AK5" s="405" t="s">
        <v>7</v>
      </c>
      <c r="AL5" s="405"/>
      <c r="AM5" s="13" t="s">
        <v>14</v>
      </c>
      <c r="AN5" s="408"/>
      <c r="AO5" s="14" t="s">
        <v>15</v>
      </c>
    </row>
    <row r="6" spans="2:41" x14ac:dyDescent="0.25">
      <c r="B6" s="409" t="s">
        <v>16</v>
      </c>
      <c r="C6" s="15"/>
      <c r="D6" s="16"/>
      <c r="E6" s="298" t="s">
        <v>99</v>
      </c>
      <c r="F6" s="420" t="s">
        <v>230</v>
      </c>
      <c r="G6" s="348" t="s">
        <v>85</v>
      </c>
      <c r="H6" s="31">
        <v>0</v>
      </c>
      <c r="I6" s="32">
        <v>0</v>
      </c>
      <c r="J6" s="20">
        <f>H6*I6</f>
        <v>0</v>
      </c>
      <c r="K6" s="21">
        <f>ROUND(J6,0)</f>
        <v>0</v>
      </c>
      <c r="L6" s="22"/>
      <c r="M6" s="33">
        <v>0.03</v>
      </c>
      <c r="N6" s="34">
        <f>+H6*M6</f>
        <v>0</v>
      </c>
      <c r="O6" s="25">
        <f>+H6+N6</f>
        <v>0</v>
      </c>
      <c r="P6" s="35">
        <v>0</v>
      </c>
      <c r="Q6" s="20">
        <f t="shared" ref="Q6:Q16" si="0">O6*P6</f>
        <v>0</v>
      </c>
      <c r="R6" s="21">
        <f>ROUND(Q6,0)</f>
        <v>0</v>
      </c>
      <c r="S6" s="22"/>
      <c r="T6" s="33">
        <v>0.03</v>
      </c>
      <c r="U6" s="34">
        <f>+O6*T6</f>
        <v>0</v>
      </c>
      <c r="V6" s="25">
        <f>+O6+U6</f>
        <v>0</v>
      </c>
      <c r="W6" s="35">
        <v>0</v>
      </c>
      <c r="X6" s="20">
        <f t="shared" ref="X6:X16" si="1">V6*W6</f>
        <v>0</v>
      </c>
      <c r="Y6" s="21">
        <f>ROUND(X6,0)</f>
        <v>0</v>
      </c>
      <c r="Z6" s="5"/>
      <c r="AA6" s="33">
        <v>0.03</v>
      </c>
      <c r="AB6" s="34">
        <f>V6*AA6</f>
        <v>0</v>
      </c>
      <c r="AC6" s="25">
        <f>+V6+AB6</f>
        <v>0</v>
      </c>
      <c r="AD6" s="35">
        <v>0</v>
      </c>
      <c r="AE6" s="20">
        <f t="shared" ref="AE6:AE16" si="2">AC6*AD6</f>
        <v>0</v>
      </c>
      <c r="AF6" s="21">
        <f>ROUND(AE6,0)</f>
        <v>0</v>
      </c>
      <c r="AG6" s="22"/>
      <c r="AH6" s="33">
        <v>0.03</v>
      </c>
      <c r="AI6" s="34">
        <f>AC6*AH6</f>
        <v>0</v>
      </c>
      <c r="AJ6" s="25">
        <f>+AC6+AI6</f>
        <v>0</v>
      </c>
      <c r="AK6" s="35">
        <v>0</v>
      </c>
      <c r="AL6" s="20">
        <f t="shared" ref="AL6:AL16" si="3">AJ6*AK6</f>
        <v>0</v>
      </c>
      <c r="AM6" s="21">
        <f>ROUND(AL6,0)</f>
        <v>0</v>
      </c>
      <c r="AN6" s="22"/>
      <c r="AO6" s="28">
        <f>K6+R6+Y6+AF6+AM6</f>
        <v>0</v>
      </c>
    </row>
    <row r="7" spans="2:41" x14ac:dyDescent="0.25">
      <c r="B7" s="409" t="s">
        <v>17</v>
      </c>
      <c r="C7" s="29"/>
      <c r="D7" s="30"/>
      <c r="E7" s="298"/>
      <c r="F7" s="420"/>
      <c r="G7" s="17" t="s">
        <v>85</v>
      </c>
      <c r="H7" s="31">
        <v>0</v>
      </c>
      <c r="I7" s="32">
        <v>0</v>
      </c>
      <c r="J7" s="20">
        <f>H7*I7</f>
        <v>0</v>
      </c>
      <c r="K7" s="21">
        <f>ROUND(J7,0)</f>
        <v>0</v>
      </c>
      <c r="L7" s="22"/>
      <c r="M7" s="33">
        <v>0.03</v>
      </c>
      <c r="N7" s="34">
        <f>+H7*M7</f>
        <v>0</v>
      </c>
      <c r="O7" s="25">
        <f>+H7+N7</f>
        <v>0</v>
      </c>
      <c r="P7" s="35">
        <v>0</v>
      </c>
      <c r="Q7" s="20">
        <f t="shared" si="0"/>
        <v>0</v>
      </c>
      <c r="R7" s="21">
        <f>ROUND(Q7,0)</f>
        <v>0</v>
      </c>
      <c r="S7" s="22"/>
      <c r="T7" s="33">
        <v>0.03</v>
      </c>
      <c r="U7" s="34">
        <f>+O7*T7</f>
        <v>0</v>
      </c>
      <c r="V7" s="25">
        <f>+O7+U7</f>
        <v>0</v>
      </c>
      <c r="W7" s="35">
        <v>0</v>
      </c>
      <c r="X7" s="20">
        <f t="shared" si="1"/>
        <v>0</v>
      </c>
      <c r="Y7" s="21">
        <f>ROUND(X7,0)</f>
        <v>0</v>
      </c>
      <c r="Z7" s="5"/>
      <c r="AA7" s="33">
        <v>0.03</v>
      </c>
      <c r="AB7" s="34">
        <f>V7*AA7</f>
        <v>0</v>
      </c>
      <c r="AC7" s="25">
        <f>+V7+AB7</f>
        <v>0</v>
      </c>
      <c r="AD7" s="35">
        <v>0</v>
      </c>
      <c r="AE7" s="20">
        <f t="shared" si="2"/>
        <v>0</v>
      </c>
      <c r="AF7" s="21">
        <f>ROUND(AE7,0)</f>
        <v>0</v>
      </c>
      <c r="AG7" s="22"/>
      <c r="AH7" s="33">
        <v>0.03</v>
      </c>
      <c r="AI7" s="34">
        <f>AC7*AH7</f>
        <v>0</v>
      </c>
      <c r="AJ7" s="25">
        <f>+AC7+AI7</f>
        <v>0</v>
      </c>
      <c r="AK7" s="35">
        <v>0</v>
      </c>
      <c r="AL7" s="20">
        <f t="shared" si="3"/>
        <v>0</v>
      </c>
      <c r="AM7" s="21">
        <f>ROUND(AL7,0)</f>
        <v>0</v>
      </c>
      <c r="AN7" s="22"/>
      <c r="AO7" s="28">
        <f>K7+R7+Y7+AF7+AM7</f>
        <v>0</v>
      </c>
    </row>
    <row r="8" spans="2:41" x14ac:dyDescent="0.25">
      <c r="B8" s="409" t="s">
        <v>18</v>
      </c>
      <c r="C8" s="29"/>
      <c r="D8" s="30"/>
      <c r="E8" s="298"/>
      <c r="F8" s="420"/>
      <c r="G8" s="17" t="s">
        <v>85</v>
      </c>
      <c r="H8" s="31">
        <v>0</v>
      </c>
      <c r="I8" s="32">
        <v>0</v>
      </c>
      <c r="J8" s="20">
        <f>H8*I8</f>
        <v>0</v>
      </c>
      <c r="K8" s="21">
        <f>ROUND(J8,0)</f>
        <v>0</v>
      </c>
      <c r="L8" s="22"/>
      <c r="M8" s="33">
        <v>0.03</v>
      </c>
      <c r="N8" s="34">
        <f>+H8*M8</f>
        <v>0</v>
      </c>
      <c r="O8" s="25">
        <f>+H8+N8</f>
        <v>0</v>
      </c>
      <c r="P8" s="35">
        <v>0</v>
      </c>
      <c r="Q8" s="20">
        <f t="shared" si="0"/>
        <v>0</v>
      </c>
      <c r="R8" s="21">
        <f>ROUND(Q8,0)</f>
        <v>0</v>
      </c>
      <c r="S8" s="22"/>
      <c r="T8" s="33">
        <v>0.03</v>
      </c>
      <c r="U8" s="34">
        <f>+O8*T8</f>
        <v>0</v>
      </c>
      <c r="V8" s="25">
        <f>+O8+U8</f>
        <v>0</v>
      </c>
      <c r="W8" s="35">
        <v>0</v>
      </c>
      <c r="X8" s="20">
        <f t="shared" si="1"/>
        <v>0</v>
      </c>
      <c r="Y8" s="21">
        <f>ROUND(X8,0)</f>
        <v>0</v>
      </c>
      <c r="Z8" s="5"/>
      <c r="AA8" s="33">
        <v>0.03</v>
      </c>
      <c r="AB8" s="34">
        <f>V8*AA8</f>
        <v>0</v>
      </c>
      <c r="AC8" s="25">
        <f>+V8+AB8</f>
        <v>0</v>
      </c>
      <c r="AD8" s="35">
        <v>0</v>
      </c>
      <c r="AE8" s="20">
        <f t="shared" si="2"/>
        <v>0</v>
      </c>
      <c r="AF8" s="21">
        <f>ROUND(AE8,0)</f>
        <v>0</v>
      </c>
      <c r="AG8" s="22"/>
      <c r="AH8" s="33">
        <v>0.03</v>
      </c>
      <c r="AI8" s="34">
        <f>AC8*AH8</f>
        <v>0</v>
      </c>
      <c r="AJ8" s="25">
        <f>+AC8+AI8</f>
        <v>0</v>
      </c>
      <c r="AK8" s="35">
        <v>0</v>
      </c>
      <c r="AL8" s="20">
        <f t="shared" si="3"/>
        <v>0</v>
      </c>
      <c r="AM8" s="21">
        <f>ROUND(AL8,0)</f>
        <v>0</v>
      </c>
      <c r="AN8" s="22"/>
      <c r="AO8" s="28">
        <f>K8+R8+Y8+AF8+AM8</f>
        <v>0</v>
      </c>
    </row>
    <row r="9" spans="2:41" x14ac:dyDescent="0.25">
      <c r="B9" s="409" t="s">
        <v>19</v>
      </c>
      <c r="C9" s="29"/>
      <c r="D9" s="30"/>
      <c r="E9" s="298"/>
      <c r="F9" s="420"/>
      <c r="G9" s="17"/>
      <c r="H9" s="31">
        <v>0</v>
      </c>
      <c r="I9" s="32">
        <v>0</v>
      </c>
      <c r="J9" s="20">
        <f>H9*I9</f>
        <v>0</v>
      </c>
      <c r="K9" s="21">
        <f>ROUND(J9,0)</f>
        <v>0</v>
      </c>
      <c r="L9" s="22"/>
      <c r="M9" s="33">
        <v>0.03</v>
      </c>
      <c r="N9" s="34">
        <f>+H9*M9</f>
        <v>0</v>
      </c>
      <c r="O9" s="25">
        <f>+H9+N9</f>
        <v>0</v>
      </c>
      <c r="P9" s="35">
        <v>0</v>
      </c>
      <c r="Q9" s="20">
        <f t="shared" si="0"/>
        <v>0</v>
      </c>
      <c r="R9" s="21">
        <f>ROUND(Q9,0)</f>
        <v>0</v>
      </c>
      <c r="S9" s="22"/>
      <c r="T9" s="33">
        <v>0.03</v>
      </c>
      <c r="U9" s="34">
        <f>+O9*T9</f>
        <v>0</v>
      </c>
      <c r="V9" s="25">
        <f>+O9+U9</f>
        <v>0</v>
      </c>
      <c r="W9" s="35">
        <v>0</v>
      </c>
      <c r="X9" s="20">
        <f t="shared" si="1"/>
        <v>0</v>
      </c>
      <c r="Y9" s="21">
        <f>ROUND(X9,0)</f>
        <v>0</v>
      </c>
      <c r="Z9" s="5"/>
      <c r="AA9" s="33">
        <v>0.03</v>
      </c>
      <c r="AB9" s="34">
        <f>V9*AA9</f>
        <v>0</v>
      </c>
      <c r="AC9" s="25">
        <f>+V9+AB9</f>
        <v>0</v>
      </c>
      <c r="AD9" s="35">
        <v>0</v>
      </c>
      <c r="AE9" s="20">
        <f t="shared" si="2"/>
        <v>0</v>
      </c>
      <c r="AF9" s="21">
        <f>ROUND(AE9,0)</f>
        <v>0</v>
      </c>
      <c r="AG9" s="22"/>
      <c r="AH9" s="33">
        <v>0.03</v>
      </c>
      <c r="AI9" s="34">
        <f>AC9*AH9</f>
        <v>0</v>
      </c>
      <c r="AJ9" s="25">
        <f>+AC9+AI9</f>
        <v>0</v>
      </c>
      <c r="AK9" s="35">
        <v>0</v>
      </c>
      <c r="AL9" s="20">
        <f t="shared" si="3"/>
        <v>0</v>
      </c>
      <c r="AM9" s="21">
        <f>ROUND(AL9,0)</f>
        <v>0</v>
      </c>
      <c r="AN9" s="22"/>
      <c r="AO9" s="28">
        <f>K9+R9+Y9+AF9+AM9</f>
        <v>0</v>
      </c>
    </row>
    <row r="10" spans="2:41" x14ac:dyDescent="0.25">
      <c r="B10" s="409" t="s">
        <v>20</v>
      </c>
      <c r="C10" s="29"/>
      <c r="D10" s="30"/>
      <c r="E10" s="299"/>
      <c r="F10" s="420"/>
      <c r="G10" s="17"/>
      <c r="H10" s="31">
        <v>0</v>
      </c>
      <c r="I10" s="32">
        <v>0</v>
      </c>
      <c r="J10" s="20">
        <f t="shared" ref="J10:J16" si="4">H10*I10</f>
        <v>0</v>
      </c>
      <c r="K10" s="21">
        <f t="shared" ref="K10:K16" si="5">ROUND(J10,0)</f>
        <v>0</v>
      </c>
      <c r="L10" s="22"/>
      <c r="M10" s="33">
        <v>0.03</v>
      </c>
      <c r="N10" s="34">
        <f>+H10*M10</f>
        <v>0</v>
      </c>
      <c r="O10" s="25">
        <f>+H10+N10</f>
        <v>0</v>
      </c>
      <c r="P10" s="35">
        <v>0</v>
      </c>
      <c r="Q10" s="20">
        <f t="shared" si="0"/>
        <v>0</v>
      </c>
      <c r="R10" s="21">
        <f t="shared" ref="R10:R16" si="6">ROUND(Q10,0)</f>
        <v>0</v>
      </c>
      <c r="S10" s="22"/>
      <c r="T10" s="33">
        <v>0.03</v>
      </c>
      <c r="U10" s="34">
        <f>+O10*T10</f>
        <v>0</v>
      </c>
      <c r="V10" s="25">
        <f>+O10+U10</f>
        <v>0</v>
      </c>
      <c r="W10" s="35">
        <v>0</v>
      </c>
      <c r="X10" s="20">
        <f t="shared" si="1"/>
        <v>0</v>
      </c>
      <c r="Y10" s="21">
        <f t="shared" ref="Y10:Y16" si="7">ROUND(X10,0)</f>
        <v>0</v>
      </c>
      <c r="Z10" s="5"/>
      <c r="AA10" s="33">
        <v>0.03</v>
      </c>
      <c r="AB10" s="34">
        <f>V10*AA10</f>
        <v>0</v>
      </c>
      <c r="AC10" s="25">
        <f>+V10+AB10</f>
        <v>0</v>
      </c>
      <c r="AD10" s="35">
        <v>0</v>
      </c>
      <c r="AE10" s="20">
        <f t="shared" si="2"/>
        <v>0</v>
      </c>
      <c r="AF10" s="21">
        <f t="shared" ref="AF10:AF16" si="8">ROUND(AE10,0)</f>
        <v>0</v>
      </c>
      <c r="AG10" s="22"/>
      <c r="AH10" s="33">
        <v>0.03</v>
      </c>
      <c r="AI10" s="34">
        <f>AC10*AH10</f>
        <v>0</v>
      </c>
      <c r="AJ10" s="25">
        <f>+AC10+AI10</f>
        <v>0</v>
      </c>
      <c r="AK10" s="35">
        <v>0</v>
      </c>
      <c r="AL10" s="20">
        <f t="shared" si="3"/>
        <v>0</v>
      </c>
      <c r="AM10" s="21">
        <f t="shared" ref="AM10:AM16" si="9">ROUND(AL10,0)</f>
        <v>0</v>
      </c>
      <c r="AN10" s="22"/>
      <c r="AO10" s="28">
        <f>K10+R10+Y10+AF10+AM10</f>
        <v>0</v>
      </c>
    </row>
    <row r="11" spans="2:41" ht="12.75" customHeight="1" x14ac:dyDescent="0.25">
      <c r="B11" s="36"/>
      <c r="C11" s="37"/>
      <c r="D11" s="37"/>
      <c r="E11" s="37"/>
      <c r="F11" s="37"/>
      <c r="G11" s="38"/>
      <c r="H11" s="22"/>
      <c r="I11" s="6"/>
      <c r="J11" s="20"/>
      <c r="K11" s="22"/>
      <c r="L11" s="22"/>
      <c r="M11" s="39"/>
      <c r="N11" s="22"/>
      <c r="O11" s="22"/>
      <c r="P11" s="6"/>
      <c r="Q11" s="20"/>
      <c r="R11" s="40"/>
      <c r="S11" s="22"/>
      <c r="T11" s="41"/>
      <c r="U11" s="40"/>
      <c r="V11" s="40"/>
      <c r="W11" s="6"/>
      <c r="X11" s="20"/>
      <c r="Y11" s="40"/>
      <c r="Z11" s="5"/>
      <c r="AA11" s="41"/>
      <c r="AB11" s="40"/>
      <c r="AC11" s="40"/>
      <c r="AD11" s="6"/>
      <c r="AE11" s="20"/>
      <c r="AF11" s="40"/>
      <c r="AG11" s="22"/>
      <c r="AH11" s="41"/>
      <c r="AI11" s="40"/>
      <c r="AJ11" s="40"/>
      <c r="AK11" s="6"/>
      <c r="AL11" s="20"/>
      <c r="AM11" s="40"/>
      <c r="AN11" s="22"/>
      <c r="AO11" s="42"/>
    </row>
    <row r="12" spans="2:41" x14ac:dyDescent="0.25">
      <c r="B12" s="409" t="s">
        <v>21</v>
      </c>
      <c r="C12" s="15"/>
      <c r="D12" s="30"/>
      <c r="E12" s="297" t="s">
        <v>97</v>
      </c>
      <c r="F12" s="420" t="s">
        <v>231</v>
      </c>
      <c r="G12" s="17" t="s">
        <v>85</v>
      </c>
      <c r="H12" s="18">
        <v>0</v>
      </c>
      <c r="I12" s="19">
        <v>0</v>
      </c>
      <c r="J12" s="20">
        <f t="shared" si="4"/>
        <v>0</v>
      </c>
      <c r="K12" s="21">
        <f t="shared" si="5"/>
        <v>0</v>
      </c>
      <c r="L12" s="22"/>
      <c r="M12" s="23">
        <v>0.03</v>
      </c>
      <c r="N12" s="24">
        <f>+H12*M12</f>
        <v>0</v>
      </c>
      <c r="O12" s="43">
        <f>+H12+N12</f>
        <v>0</v>
      </c>
      <c r="P12" s="26">
        <v>0</v>
      </c>
      <c r="Q12" s="20">
        <f t="shared" si="0"/>
        <v>0</v>
      </c>
      <c r="R12" s="21">
        <f t="shared" si="6"/>
        <v>0</v>
      </c>
      <c r="S12" s="22"/>
      <c r="T12" s="33">
        <v>0.03</v>
      </c>
      <c r="U12" s="34">
        <f>+O12*T12</f>
        <v>0</v>
      </c>
      <c r="V12" s="25">
        <f>+O12+U12</f>
        <v>0</v>
      </c>
      <c r="W12" s="26">
        <v>0</v>
      </c>
      <c r="X12" s="20">
        <f t="shared" si="1"/>
        <v>0</v>
      </c>
      <c r="Y12" s="21">
        <f t="shared" si="7"/>
        <v>0</v>
      </c>
      <c r="Z12" s="5"/>
      <c r="AA12" s="33">
        <v>0.03</v>
      </c>
      <c r="AB12" s="34">
        <f>V12*AA12</f>
        <v>0</v>
      </c>
      <c r="AC12" s="25">
        <f>+V12+AB12</f>
        <v>0</v>
      </c>
      <c r="AD12" s="26">
        <v>0</v>
      </c>
      <c r="AE12" s="20">
        <f t="shared" si="2"/>
        <v>0</v>
      </c>
      <c r="AF12" s="21">
        <f t="shared" si="8"/>
        <v>0</v>
      </c>
      <c r="AG12" s="22"/>
      <c r="AH12" s="33">
        <v>0.03</v>
      </c>
      <c r="AI12" s="34">
        <f>AC12*AH12</f>
        <v>0</v>
      </c>
      <c r="AJ12" s="25">
        <f>+AC12+AI12</f>
        <v>0</v>
      </c>
      <c r="AK12" s="26">
        <v>0</v>
      </c>
      <c r="AL12" s="20">
        <f t="shared" si="3"/>
        <v>0</v>
      </c>
      <c r="AM12" s="21">
        <f t="shared" si="9"/>
        <v>0</v>
      </c>
      <c r="AN12" s="22"/>
      <c r="AO12" s="28">
        <f>K12+R12+Y12+AF12+AM12</f>
        <v>0</v>
      </c>
    </row>
    <row r="13" spans="2:41" x14ac:dyDescent="0.25">
      <c r="B13" s="409" t="s">
        <v>22</v>
      </c>
      <c r="C13" s="29"/>
      <c r="D13" s="30"/>
      <c r="E13" s="298"/>
      <c r="F13" s="420"/>
      <c r="G13" s="17" t="s">
        <v>87</v>
      </c>
      <c r="H13" s="31">
        <v>0</v>
      </c>
      <c r="I13" s="32">
        <v>0</v>
      </c>
      <c r="J13" s="20">
        <f t="shared" si="4"/>
        <v>0</v>
      </c>
      <c r="K13" s="21">
        <f t="shared" si="5"/>
        <v>0</v>
      </c>
      <c r="L13" s="22"/>
      <c r="M13" s="33">
        <v>0.03</v>
      </c>
      <c r="N13" s="34">
        <f>+H13*M13</f>
        <v>0</v>
      </c>
      <c r="O13" s="25">
        <f>+H13+N13</f>
        <v>0</v>
      </c>
      <c r="P13" s="35">
        <v>0</v>
      </c>
      <c r="Q13" s="20">
        <f t="shared" si="0"/>
        <v>0</v>
      </c>
      <c r="R13" s="21">
        <f t="shared" si="6"/>
        <v>0</v>
      </c>
      <c r="S13" s="22"/>
      <c r="T13" s="33">
        <v>0.03</v>
      </c>
      <c r="U13" s="34">
        <f>+O13*T13</f>
        <v>0</v>
      </c>
      <c r="V13" s="25">
        <f>+O13+U13</f>
        <v>0</v>
      </c>
      <c r="W13" s="35">
        <v>0</v>
      </c>
      <c r="X13" s="20">
        <f t="shared" si="1"/>
        <v>0</v>
      </c>
      <c r="Y13" s="21">
        <f t="shared" si="7"/>
        <v>0</v>
      </c>
      <c r="Z13" s="5"/>
      <c r="AA13" s="33">
        <v>0.03</v>
      </c>
      <c r="AB13" s="34">
        <f>V13*AA13</f>
        <v>0</v>
      </c>
      <c r="AC13" s="25">
        <f>+V13+AB13</f>
        <v>0</v>
      </c>
      <c r="AD13" s="35">
        <v>0</v>
      </c>
      <c r="AE13" s="20">
        <f t="shared" si="2"/>
        <v>0</v>
      </c>
      <c r="AF13" s="21">
        <f t="shared" si="8"/>
        <v>0</v>
      </c>
      <c r="AG13" s="22"/>
      <c r="AH13" s="33">
        <v>0.03</v>
      </c>
      <c r="AI13" s="34">
        <f>AC13*AH13</f>
        <v>0</v>
      </c>
      <c r="AJ13" s="25">
        <f>+AC13+AI13</f>
        <v>0</v>
      </c>
      <c r="AK13" s="35">
        <v>0</v>
      </c>
      <c r="AL13" s="20">
        <f t="shared" si="3"/>
        <v>0</v>
      </c>
      <c r="AM13" s="21">
        <f t="shared" si="9"/>
        <v>0</v>
      </c>
      <c r="AN13" s="22"/>
      <c r="AO13" s="28">
        <f>K13+R13+Y13+AF13+AM13</f>
        <v>0</v>
      </c>
    </row>
    <row r="14" spans="2:41" x14ac:dyDescent="0.25">
      <c r="B14" s="409" t="s">
        <v>23</v>
      </c>
      <c r="C14" s="29"/>
      <c r="D14" s="30"/>
      <c r="E14" s="298"/>
      <c r="F14" s="420"/>
      <c r="G14" s="17" t="s">
        <v>87</v>
      </c>
      <c r="H14" s="31">
        <v>0</v>
      </c>
      <c r="I14" s="32">
        <v>0</v>
      </c>
      <c r="J14" s="20">
        <f t="shared" si="4"/>
        <v>0</v>
      </c>
      <c r="K14" s="21">
        <f t="shared" si="5"/>
        <v>0</v>
      </c>
      <c r="L14" s="22"/>
      <c r="M14" s="33">
        <v>0.03</v>
      </c>
      <c r="N14" s="34">
        <f>+H14*M14</f>
        <v>0</v>
      </c>
      <c r="O14" s="25">
        <f>+H14+N14</f>
        <v>0</v>
      </c>
      <c r="P14" s="35">
        <v>0</v>
      </c>
      <c r="Q14" s="20">
        <f t="shared" si="0"/>
        <v>0</v>
      </c>
      <c r="R14" s="21">
        <f t="shared" si="6"/>
        <v>0</v>
      </c>
      <c r="S14" s="22"/>
      <c r="T14" s="33">
        <v>0.03</v>
      </c>
      <c r="U14" s="34">
        <f>+O14*T14</f>
        <v>0</v>
      </c>
      <c r="V14" s="25">
        <f>+O14+U14</f>
        <v>0</v>
      </c>
      <c r="W14" s="35">
        <v>0</v>
      </c>
      <c r="X14" s="20">
        <f t="shared" si="1"/>
        <v>0</v>
      </c>
      <c r="Y14" s="21">
        <f t="shared" si="7"/>
        <v>0</v>
      </c>
      <c r="Z14" s="5"/>
      <c r="AA14" s="33">
        <v>0.03</v>
      </c>
      <c r="AB14" s="34">
        <f>V14*AA14</f>
        <v>0</v>
      </c>
      <c r="AC14" s="25">
        <f>+V14+AB14</f>
        <v>0</v>
      </c>
      <c r="AD14" s="35">
        <v>0</v>
      </c>
      <c r="AE14" s="20">
        <f t="shared" si="2"/>
        <v>0</v>
      </c>
      <c r="AF14" s="21">
        <f t="shared" si="8"/>
        <v>0</v>
      </c>
      <c r="AG14" s="22"/>
      <c r="AH14" s="33">
        <v>0.03</v>
      </c>
      <c r="AI14" s="34">
        <f>AC14*AH14</f>
        <v>0</v>
      </c>
      <c r="AJ14" s="25">
        <f>+AC14+AI14</f>
        <v>0</v>
      </c>
      <c r="AK14" s="35">
        <v>0</v>
      </c>
      <c r="AL14" s="20">
        <f t="shared" si="3"/>
        <v>0</v>
      </c>
      <c r="AM14" s="21">
        <f t="shared" si="9"/>
        <v>0</v>
      </c>
      <c r="AN14" s="22"/>
      <c r="AO14" s="28">
        <f>K14+R14+Y14+AF14+AM14</f>
        <v>0</v>
      </c>
    </row>
    <row r="15" spans="2:41" x14ac:dyDescent="0.25">
      <c r="B15" s="409" t="s">
        <v>24</v>
      </c>
      <c r="C15" s="44"/>
      <c r="D15" s="30"/>
      <c r="E15" s="298"/>
      <c r="F15" s="420"/>
      <c r="G15" s="17"/>
      <c r="H15" s="31">
        <v>0</v>
      </c>
      <c r="I15" s="32">
        <v>0</v>
      </c>
      <c r="J15" s="20">
        <f t="shared" si="4"/>
        <v>0</v>
      </c>
      <c r="K15" s="21">
        <f t="shared" si="5"/>
        <v>0</v>
      </c>
      <c r="L15" s="22"/>
      <c r="M15" s="33">
        <v>0.03</v>
      </c>
      <c r="N15" s="34">
        <f>+H15*M15</f>
        <v>0</v>
      </c>
      <c r="O15" s="25">
        <f>+H15+N15</f>
        <v>0</v>
      </c>
      <c r="P15" s="35">
        <v>0</v>
      </c>
      <c r="Q15" s="20">
        <f t="shared" si="0"/>
        <v>0</v>
      </c>
      <c r="R15" s="21">
        <f t="shared" si="6"/>
        <v>0</v>
      </c>
      <c r="S15" s="22"/>
      <c r="T15" s="33">
        <v>0.03</v>
      </c>
      <c r="U15" s="34">
        <f>+O15*T15</f>
        <v>0</v>
      </c>
      <c r="V15" s="25">
        <f>+O15+U15</f>
        <v>0</v>
      </c>
      <c r="W15" s="35">
        <v>0</v>
      </c>
      <c r="X15" s="20">
        <f t="shared" si="1"/>
        <v>0</v>
      </c>
      <c r="Y15" s="21">
        <f t="shared" si="7"/>
        <v>0</v>
      </c>
      <c r="Z15" s="5"/>
      <c r="AA15" s="33">
        <v>0.03</v>
      </c>
      <c r="AB15" s="34">
        <f>V15*AA15</f>
        <v>0</v>
      </c>
      <c r="AC15" s="25">
        <f>+V15+AB15</f>
        <v>0</v>
      </c>
      <c r="AD15" s="35">
        <v>0</v>
      </c>
      <c r="AE15" s="20">
        <f t="shared" si="2"/>
        <v>0</v>
      </c>
      <c r="AF15" s="21">
        <f t="shared" si="8"/>
        <v>0</v>
      </c>
      <c r="AG15" s="22"/>
      <c r="AH15" s="33">
        <v>0.03</v>
      </c>
      <c r="AI15" s="34">
        <f>AC15*AH15</f>
        <v>0</v>
      </c>
      <c r="AJ15" s="25">
        <f>+AC15+AI15</f>
        <v>0</v>
      </c>
      <c r="AK15" s="35">
        <v>0</v>
      </c>
      <c r="AL15" s="20">
        <f t="shared" si="3"/>
        <v>0</v>
      </c>
      <c r="AM15" s="21">
        <f t="shared" si="9"/>
        <v>0</v>
      </c>
      <c r="AN15" s="22"/>
      <c r="AO15" s="28">
        <f>K15+R15+Y15+AF15+AM15</f>
        <v>0</v>
      </c>
    </row>
    <row r="16" spans="2:41" x14ac:dyDescent="0.25">
      <c r="B16" s="409" t="s">
        <v>25</v>
      </c>
      <c r="C16" s="44"/>
      <c r="D16" s="30"/>
      <c r="E16" s="299"/>
      <c r="F16" s="420"/>
      <c r="G16" s="17"/>
      <c r="H16" s="45">
        <v>0</v>
      </c>
      <c r="I16" s="46">
        <v>0</v>
      </c>
      <c r="J16" s="20">
        <f t="shared" si="4"/>
        <v>0</v>
      </c>
      <c r="K16" s="21">
        <f t="shared" si="5"/>
        <v>0</v>
      </c>
      <c r="L16" s="22"/>
      <c r="M16" s="47">
        <v>0.03</v>
      </c>
      <c r="N16" s="48">
        <f>+H16*M16</f>
        <v>0</v>
      </c>
      <c r="O16" s="49">
        <f>+H16+N16</f>
        <v>0</v>
      </c>
      <c r="P16" s="50">
        <v>0</v>
      </c>
      <c r="Q16" s="20">
        <f t="shared" si="0"/>
        <v>0</v>
      </c>
      <c r="R16" s="51">
        <f t="shared" si="6"/>
        <v>0</v>
      </c>
      <c r="S16" s="22"/>
      <c r="T16" s="47">
        <v>0.03</v>
      </c>
      <c r="U16" s="48">
        <f>+O16*T16</f>
        <v>0</v>
      </c>
      <c r="V16" s="49">
        <f>+O16+U16</f>
        <v>0</v>
      </c>
      <c r="W16" s="50">
        <v>0</v>
      </c>
      <c r="X16" s="20">
        <f t="shared" si="1"/>
        <v>0</v>
      </c>
      <c r="Y16" s="51">
        <f t="shared" si="7"/>
        <v>0</v>
      </c>
      <c r="Z16" s="5"/>
      <c r="AA16" s="47">
        <v>0.03</v>
      </c>
      <c r="AB16" s="48">
        <f>V16*AA16</f>
        <v>0</v>
      </c>
      <c r="AC16" s="49">
        <f>+V16+AB16</f>
        <v>0</v>
      </c>
      <c r="AD16" s="50">
        <v>0</v>
      </c>
      <c r="AE16" s="20">
        <f t="shared" si="2"/>
        <v>0</v>
      </c>
      <c r="AF16" s="51">
        <f t="shared" si="8"/>
        <v>0</v>
      </c>
      <c r="AG16" s="22"/>
      <c r="AH16" s="47">
        <v>0.03</v>
      </c>
      <c r="AI16" s="48">
        <f>AC16*AH16</f>
        <v>0</v>
      </c>
      <c r="AJ16" s="49">
        <f>+AC16+AI16</f>
        <v>0</v>
      </c>
      <c r="AK16" s="50">
        <v>0</v>
      </c>
      <c r="AL16" s="20">
        <f t="shared" si="3"/>
        <v>0</v>
      </c>
      <c r="AM16" s="51">
        <f t="shared" si="9"/>
        <v>0</v>
      </c>
      <c r="AN16" s="22"/>
      <c r="AO16" s="28">
        <f>K16+R16+Y16+AF16+AM16</f>
        <v>0</v>
      </c>
    </row>
    <row r="17" spans="2:41" ht="12.75" customHeight="1" x14ac:dyDescent="0.25">
      <c r="B17" s="398"/>
      <c r="C17" s="37"/>
      <c r="D17" s="37"/>
      <c r="E17" s="37"/>
      <c r="F17" s="37"/>
      <c r="G17" s="52"/>
      <c r="H17" s="53"/>
      <c r="I17" s="54"/>
      <c r="J17" s="20"/>
      <c r="K17" s="22"/>
      <c r="L17" s="22"/>
      <c r="M17" s="39"/>
      <c r="N17" s="22"/>
      <c r="O17" s="22"/>
      <c r="P17" s="6"/>
      <c r="Q17" s="20"/>
      <c r="R17" s="40"/>
      <c r="S17" s="22"/>
      <c r="T17" s="55"/>
      <c r="U17" s="53"/>
      <c r="V17" s="53"/>
      <c r="W17" s="6"/>
      <c r="X17" s="20"/>
      <c r="Y17" s="40"/>
      <c r="Z17" s="5"/>
      <c r="AA17" s="55"/>
      <c r="AB17" s="53"/>
      <c r="AC17" s="53"/>
      <c r="AD17" s="6"/>
      <c r="AE17" s="20"/>
      <c r="AF17" s="40"/>
      <c r="AG17" s="22"/>
      <c r="AH17" s="55"/>
      <c r="AI17" s="53"/>
      <c r="AJ17" s="53"/>
      <c r="AK17" s="6"/>
      <c r="AL17" s="20"/>
      <c r="AM17" s="40"/>
      <c r="AN17" s="22"/>
      <c r="AO17" s="42"/>
    </row>
    <row r="18" spans="2:41" x14ac:dyDescent="0.25">
      <c r="B18" s="409" t="s">
        <v>26</v>
      </c>
      <c r="C18" s="15"/>
      <c r="D18" s="30"/>
      <c r="E18" s="297" t="s">
        <v>98</v>
      </c>
      <c r="F18" s="420" t="s">
        <v>232</v>
      </c>
      <c r="G18" s="17" t="s">
        <v>85</v>
      </c>
      <c r="H18" s="18">
        <v>0</v>
      </c>
      <c r="I18" s="19">
        <v>0</v>
      </c>
      <c r="J18" s="20">
        <f>H18*I18</f>
        <v>0</v>
      </c>
      <c r="K18" s="21">
        <f>ROUND(J18,0)</f>
        <v>0</v>
      </c>
      <c r="L18" s="22"/>
      <c r="M18" s="23">
        <v>0.03</v>
      </c>
      <c r="N18" s="24">
        <f>+H18*M18</f>
        <v>0</v>
      </c>
      <c r="O18" s="43">
        <f>+H18+N18</f>
        <v>0</v>
      </c>
      <c r="P18" s="26">
        <v>0</v>
      </c>
      <c r="Q18" s="20">
        <f>O18*P18</f>
        <v>0</v>
      </c>
      <c r="R18" s="21">
        <f>ROUND(Q18,0)</f>
        <v>0</v>
      </c>
      <c r="S18" s="22"/>
      <c r="T18" s="23">
        <v>0.03</v>
      </c>
      <c r="U18" s="24">
        <f>+O18*T18</f>
        <v>0</v>
      </c>
      <c r="V18" s="43">
        <f>+O18+U18</f>
        <v>0</v>
      </c>
      <c r="W18" s="26">
        <v>0</v>
      </c>
      <c r="X18" s="20">
        <f>V18*W18</f>
        <v>0</v>
      </c>
      <c r="Y18" s="21">
        <f>ROUND(X18,0)</f>
        <v>0</v>
      </c>
      <c r="Z18" s="5"/>
      <c r="AA18" s="23">
        <v>0.03</v>
      </c>
      <c r="AB18" s="24">
        <f>V18*AA18</f>
        <v>0</v>
      </c>
      <c r="AC18" s="43">
        <f>+V18+AB18</f>
        <v>0</v>
      </c>
      <c r="AD18" s="26">
        <v>0</v>
      </c>
      <c r="AE18" s="20">
        <f>AC18*AD18</f>
        <v>0</v>
      </c>
      <c r="AF18" s="21">
        <f>ROUND(AE18,0)</f>
        <v>0</v>
      </c>
      <c r="AG18" s="22"/>
      <c r="AH18" s="23">
        <v>0.03</v>
      </c>
      <c r="AI18" s="24">
        <f>AC18*AH18</f>
        <v>0</v>
      </c>
      <c r="AJ18" s="43">
        <f>+AC18+AI18</f>
        <v>0</v>
      </c>
      <c r="AK18" s="26">
        <v>0</v>
      </c>
      <c r="AL18" s="20">
        <f>AJ18*AK18</f>
        <v>0</v>
      </c>
      <c r="AM18" s="21">
        <f>ROUND(AL18,0)</f>
        <v>0</v>
      </c>
      <c r="AN18" s="22"/>
      <c r="AO18" s="28">
        <f t="shared" ref="AO18:AO23" si="10">K18+R18+Y18+AF18+AM18</f>
        <v>0</v>
      </c>
    </row>
    <row r="19" spans="2:41" x14ac:dyDescent="0.25">
      <c r="B19" s="409" t="s">
        <v>27</v>
      </c>
      <c r="C19" s="44"/>
      <c r="D19" s="30"/>
      <c r="E19" s="298"/>
      <c r="F19" s="420"/>
      <c r="G19" s="17" t="s">
        <v>88</v>
      </c>
      <c r="H19" s="31">
        <v>0</v>
      </c>
      <c r="I19" s="32">
        <v>0</v>
      </c>
      <c r="J19" s="20">
        <f>H19*I19</f>
        <v>0</v>
      </c>
      <c r="K19" s="21">
        <f>ROUND(J19,0)</f>
        <v>0</v>
      </c>
      <c r="L19" s="22"/>
      <c r="M19" s="33">
        <v>0.03</v>
      </c>
      <c r="N19" s="34">
        <f>+H19*M19</f>
        <v>0</v>
      </c>
      <c r="O19" s="25">
        <f>+H19+N19</f>
        <v>0</v>
      </c>
      <c r="P19" s="35">
        <v>0</v>
      </c>
      <c r="Q19" s="20">
        <f>O19*P19</f>
        <v>0</v>
      </c>
      <c r="R19" s="21">
        <f>ROUND(Q19,0)</f>
        <v>0</v>
      </c>
      <c r="S19" s="22"/>
      <c r="T19" s="33">
        <v>0.03</v>
      </c>
      <c r="U19" s="34">
        <f>+O19*T19</f>
        <v>0</v>
      </c>
      <c r="V19" s="25">
        <f>+O19+U19</f>
        <v>0</v>
      </c>
      <c r="W19" s="35">
        <v>0</v>
      </c>
      <c r="X19" s="20">
        <f>V19*W19</f>
        <v>0</v>
      </c>
      <c r="Y19" s="21">
        <f>ROUND(X19,0)</f>
        <v>0</v>
      </c>
      <c r="Z19" s="5"/>
      <c r="AA19" s="33">
        <v>0.03</v>
      </c>
      <c r="AB19" s="34">
        <f>V19*AA19</f>
        <v>0</v>
      </c>
      <c r="AC19" s="25">
        <f>+V19+AB19</f>
        <v>0</v>
      </c>
      <c r="AD19" s="35">
        <v>0</v>
      </c>
      <c r="AE19" s="20">
        <f>AC19*AD19</f>
        <v>0</v>
      </c>
      <c r="AF19" s="21">
        <f>ROUND(AE19,0)</f>
        <v>0</v>
      </c>
      <c r="AG19" s="22"/>
      <c r="AH19" s="33">
        <v>0.03</v>
      </c>
      <c r="AI19" s="34">
        <f>AC19*AH19</f>
        <v>0</v>
      </c>
      <c r="AJ19" s="25">
        <f>+AC19+AI19</f>
        <v>0</v>
      </c>
      <c r="AK19" s="35">
        <v>0</v>
      </c>
      <c r="AL19" s="20">
        <f>AJ19*AK19</f>
        <v>0</v>
      </c>
      <c r="AM19" s="21">
        <f>ROUND(AL19,0)</f>
        <v>0</v>
      </c>
      <c r="AN19" s="22"/>
      <c r="AO19" s="28">
        <f t="shared" si="10"/>
        <v>0</v>
      </c>
    </row>
    <row r="20" spans="2:41" x14ac:dyDescent="0.25">
      <c r="B20" s="409" t="s">
        <v>28</v>
      </c>
      <c r="C20" s="44"/>
      <c r="D20" s="30"/>
      <c r="E20" s="298"/>
      <c r="F20" s="420"/>
      <c r="G20" s="17"/>
      <c r="H20" s="31">
        <v>0</v>
      </c>
      <c r="I20" s="32">
        <v>0</v>
      </c>
      <c r="J20" s="20">
        <f>H20*I20</f>
        <v>0</v>
      </c>
      <c r="K20" s="21">
        <f>ROUND(J20,0)</f>
        <v>0</v>
      </c>
      <c r="L20" s="22"/>
      <c r="M20" s="33">
        <v>0.03</v>
      </c>
      <c r="N20" s="34">
        <f>+H20*M20</f>
        <v>0</v>
      </c>
      <c r="O20" s="25">
        <f>+H20+N20</f>
        <v>0</v>
      </c>
      <c r="P20" s="35">
        <v>0</v>
      </c>
      <c r="Q20" s="20">
        <f>O20*P20</f>
        <v>0</v>
      </c>
      <c r="R20" s="21">
        <f>ROUND(Q20,0)</f>
        <v>0</v>
      </c>
      <c r="S20" s="22"/>
      <c r="T20" s="33">
        <v>0.03</v>
      </c>
      <c r="U20" s="34">
        <f>+O20*T20</f>
        <v>0</v>
      </c>
      <c r="V20" s="25">
        <f>+O20+U20</f>
        <v>0</v>
      </c>
      <c r="W20" s="35">
        <v>0</v>
      </c>
      <c r="X20" s="20">
        <f>V20*W20</f>
        <v>0</v>
      </c>
      <c r="Y20" s="21">
        <f>ROUND(X20,0)</f>
        <v>0</v>
      </c>
      <c r="Z20" s="5"/>
      <c r="AA20" s="33">
        <v>0.03</v>
      </c>
      <c r="AB20" s="34">
        <f>V20*AA20</f>
        <v>0</v>
      </c>
      <c r="AC20" s="25">
        <f>+V20+AB20</f>
        <v>0</v>
      </c>
      <c r="AD20" s="35">
        <v>0</v>
      </c>
      <c r="AE20" s="20">
        <f>AC20*AD20</f>
        <v>0</v>
      </c>
      <c r="AF20" s="21">
        <f>ROUND(AE20,0)</f>
        <v>0</v>
      </c>
      <c r="AG20" s="22"/>
      <c r="AH20" s="33">
        <v>0.03</v>
      </c>
      <c r="AI20" s="34">
        <f>AC20*AH20</f>
        <v>0</v>
      </c>
      <c r="AJ20" s="25">
        <f>+AC20+AI20</f>
        <v>0</v>
      </c>
      <c r="AK20" s="35">
        <v>0</v>
      </c>
      <c r="AL20" s="20">
        <f>AJ20*AK20</f>
        <v>0</v>
      </c>
      <c r="AM20" s="21">
        <f>ROUND(AL20,0)</f>
        <v>0</v>
      </c>
      <c r="AN20" s="22"/>
      <c r="AO20" s="28">
        <f t="shared" si="10"/>
        <v>0</v>
      </c>
    </row>
    <row r="21" spans="2:41" x14ac:dyDescent="0.25">
      <c r="B21" s="409" t="s">
        <v>29</v>
      </c>
      <c r="C21" s="44"/>
      <c r="D21" s="30"/>
      <c r="E21" s="298"/>
      <c r="F21" s="420"/>
      <c r="G21" s="17"/>
      <c r="H21" s="31">
        <v>0</v>
      </c>
      <c r="I21" s="32">
        <v>0</v>
      </c>
      <c r="J21" s="20">
        <f>H21*I21</f>
        <v>0</v>
      </c>
      <c r="K21" s="21">
        <f>ROUND(J21,0)</f>
        <v>0</v>
      </c>
      <c r="L21" s="22"/>
      <c r="M21" s="33">
        <v>0.03</v>
      </c>
      <c r="N21" s="34">
        <f>+H21*M21</f>
        <v>0</v>
      </c>
      <c r="O21" s="25">
        <f>+H21+N21</f>
        <v>0</v>
      </c>
      <c r="P21" s="35">
        <v>0</v>
      </c>
      <c r="Q21" s="20">
        <f>O21*P21</f>
        <v>0</v>
      </c>
      <c r="R21" s="21">
        <f>ROUND(Q21,0)</f>
        <v>0</v>
      </c>
      <c r="S21" s="22"/>
      <c r="T21" s="33">
        <v>0.03</v>
      </c>
      <c r="U21" s="34">
        <f>+O21*T21</f>
        <v>0</v>
      </c>
      <c r="V21" s="25">
        <f>+O21+U21</f>
        <v>0</v>
      </c>
      <c r="W21" s="35">
        <v>0</v>
      </c>
      <c r="X21" s="20">
        <f>V21*W21</f>
        <v>0</v>
      </c>
      <c r="Y21" s="21">
        <f>ROUND(X21,0)</f>
        <v>0</v>
      </c>
      <c r="Z21" s="5"/>
      <c r="AA21" s="33">
        <v>0.03</v>
      </c>
      <c r="AB21" s="34">
        <f>V21*AA21</f>
        <v>0</v>
      </c>
      <c r="AC21" s="25">
        <f>+V21+AB21</f>
        <v>0</v>
      </c>
      <c r="AD21" s="35">
        <v>0</v>
      </c>
      <c r="AE21" s="20">
        <f>AC21*AD21</f>
        <v>0</v>
      </c>
      <c r="AF21" s="21">
        <f>ROUND(AE21,0)</f>
        <v>0</v>
      </c>
      <c r="AG21" s="22"/>
      <c r="AH21" s="33">
        <v>0.03</v>
      </c>
      <c r="AI21" s="34">
        <f>AC21*AH21</f>
        <v>0</v>
      </c>
      <c r="AJ21" s="25">
        <f>+AC21+AI21</f>
        <v>0</v>
      </c>
      <c r="AK21" s="35">
        <v>0</v>
      </c>
      <c r="AL21" s="20">
        <f>AJ21*AK21</f>
        <v>0</v>
      </c>
      <c r="AM21" s="21">
        <f>ROUND(AL21,0)</f>
        <v>0</v>
      </c>
      <c r="AN21" s="22"/>
      <c r="AO21" s="28">
        <f t="shared" si="10"/>
        <v>0</v>
      </c>
    </row>
    <row r="22" spans="2:41" x14ac:dyDescent="0.25">
      <c r="B22" s="409" t="s">
        <v>30</v>
      </c>
      <c r="C22" s="44"/>
      <c r="D22" s="30"/>
      <c r="E22" s="299"/>
      <c r="F22" s="420"/>
      <c r="G22" s="17"/>
      <c r="H22" s="45">
        <v>0</v>
      </c>
      <c r="I22" s="46">
        <v>0</v>
      </c>
      <c r="J22" s="20">
        <f>H22*I22</f>
        <v>0</v>
      </c>
      <c r="K22" s="21">
        <f>ROUND(J22,0)</f>
        <v>0</v>
      </c>
      <c r="L22" s="22"/>
      <c r="M22" s="47">
        <v>0.03</v>
      </c>
      <c r="N22" s="48">
        <f>+H22*M22</f>
        <v>0</v>
      </c>
      <c r="O22" s="49">
        <f>+H22+N22</f>
        <v>0</v>
      </c>
      <c r="P22" s="50">
        <v>0</v>
      </c>
      <c r="Q22" s="20">
        <f>O22*P22</f>
        <v>0</v>
      </c>
      <c r="R22" s="51">
        <f>ROUND(Q22,0)</f>
        <v>0</v>
      </c>
      <c r="S22" s="22"/>
      <c r="T22" s="33">
        <v>0.03</v>
      </c>
      <c r="U22" s="34">
        <f>+O22*T22</f>
        <v>0</v>
      </c>
      <c r="V22" s="25">
        <f>+O22+U22</f>
        <v>0</v>
      </c>
      <c r="W22" s="50">
        <v>0</v>
      </c>
      <c r="X22" s="20">
        <f>V22*W22</f>
        <v>0</v>
      </c>
      <c r="Y22" s="51">
        <f>ROUND(X22,0)</f>
        <v>0</v>
      </c>
      <c r="Z22" s="5"/>
      <c r="AA22" s="47">
        <v>0.03</v>
      </c>
      <c r="AB22" s="48">
        <f>V22*AA22</f>
        <v>0</v>
      </c>
      <c r="AC22" s="49">
        <f>+V22+AB22</f>
        <v>0</v>
      </c>
      <c r="AD22" s="50">
        <v>0</v>
      </c>
      <c r="AE22" s="20">
        <f>AC22*AD22</f>
        <v>0</v>
      </c>
      <c r="AF22" s="51">
        <f>ROUND(AE22,0)</f>
        <v>0</v>
      </c>
      <c r="AG22" s="22"/>
      <c r="AH22" s="47">
        <v>0.03</v>
      </c>
      <c r="AI22" s="48">
        <f>AC22*AH22</f>
        <v>0</v>
      </c>
      <c r="AJ22" s="49">
        <f>+AC22+AI22</f>
        <v>0</v>
      </c>
      <c r="AK22" s="50">
        <v>0</v>
      </c>
      <c r="AL22" s="20">
        <f>AJ22*AK22</f>
        <v>0</v>
      </c>
      <c r="AM22" s="51">
        <f>ROUND(AL22,0)</f>
        <v>0</v>
      </c>
      <c r="AN22" s="22"/>
      <c r="AO22" s="28">
        <f t="shared" si="10"/>
        <v>0</v>
      </c>
    </row>
    <row r="23" spans="2:41" s="65" customFormat="1" ht="15.75" x14ac:dyDescent="0.25">
      <c r="B23" s="653" t="s">
        <v>293</v>
      </c>
      <c r="C23" s="654"/>
      <c r="D23" s="37"/>
      <c r="E23" s="37"/>
      <c r="F23" s="37"/>
      <c r="G23" s="56"/>
      <c r="H23" s="56"/>
      <c r="I23" s="57"/>
      <c r="J23" s="57"/>
      <c r="K23" s="58">
        <f>SUM(K6:K22)</f>
        <v>0</v>
      </c>
      <c r="L23" s="22"/>
      <c r="M23" s="59"/>
      <c r="N23" s="60"/>
      <c r="O23" s="60"/>
      <c r="P23" s="57"/>
      <c r="Q23" s="57"/>
      <c r="R23" s="61">
        <f>SUM(R6:R22)</f>
        <v>0</v>
      </c>
      <c r="S23" s="22"/>
      <c r="T23" s="60"/>
      <c r="U23" s="60"/>
      <c r="V23" s="60"/>
      <c r="W23" s="57"/>
      <c r="X23" s="62"/>
      <c r="Y23" s="61">
        <f>SUM(Y6:Y22)</f>
        <v>0</v>
      </c>
      <c r="Z23" s="63"/>
      <c r="AA23" s="60"/>
      <c r="AB23" s="60"/>
      <c r="AC23" s="60"/>
      <c r="AD23" s="57"/>
      <c r="AE23" s="62"/>
      <c r="AF23" s="61">
        <f>SUM(AF6:AF22)</f>
        <v>0</v>
      </c>
      <c r="AG23" s="22"/>
      <c r="AH23" s="60"/>
      <c r="AI23" s="60"/>
      <c r="AJ23" s="60"/>
      <c r="AK23" s="57"/>
      <c r="AL23" s="57"/>
      <c r="AM23" s="61">
        <f>SUM(AM6:AM22)</f>
        <v>0</v>
      </c>
      <c r="AN23" s="22"/>
      <c r="AO23" s="64">
        <f t="shared" si="10"/>
        <v>0</v>
      </c>
    </row>
    <row r="24" spans="2:41" s="65" customFormat="1" ht="15.75" x14ac:dyDescent="0.25">
      <c r="B24" s="36"/>
      <c r="C24" s="66"/>
      <c r="D24" s="66"/>
      <c r="E24" s="66"/>
      <c r="F24" s="66"/>
      <c r="G24" s="66"/>
      <c r="H24" s="56"/>
      <c r="I24" s="57"/>
      <c r="J24" s="57"/>
      <c r="K24" s="22"/>
      <c r="L24" s="22"/>
      <c r="M24" s="59"/>
      <c r="N24" s="60"/>
      <c r="O24" s="60"/>
      <c r="P24" s="57"/>
      <c r="Q24" s="62"/>
      <c r="R24" s="22"/>
      <c r="S24" s="22"/>
      <c r="T24" s="60"/>
      <c r="U24" s="60"/>
      <c r="V24" s="60"/>
      <c r="W24" s="57"/>
      <c r="X24" s="62"/>
      <c r="Y24" s="22"/>
      <c r="Z24" s="56"/>
      <c r="AA24" s="60"/>
      <c r="AB24" s="60"/>
      <c r="AC24" s="60"/>
      <c r="AD24" s="57"/>
      <c r="AE24" s="62"/>
      <c r="AF24" s="22"/>
      <c r="AG24" s="22"/>
      <c r="AH24" s="60"/>
      <c r="AI24" s="60"/>
      <c r="AJ24" s="60"/>
      <c r="AK24" s="57"/>
      <c r="AL24" s="57"/>
      <c r="AM24" s="22"/>
      <c r="AN24" s="22"/>
      <c r="AO24" s="67"/>
    </row>
    <row r="25" spans="2:41" x14ac:dyDescent="0.25">
      <c r="B25" s="410" t="s">
        <v>32</v>
      </c>
      <c r="C25" s="68">
        <f>C6</f>
        <v>0</v>
      </c>
      <c r="D25" s="5"/>
      <c r="E25" s="216" t="str">
        <f>E6</f>
        <v>Voluntary Uncommitted</v>
      </c>
      <c r="F25" s="5"/>
      <c r="G25" s="5"/>
      <c r="H25" s="118">
        <f>_xlfn.IFNA(VLOOKUP($G6, $B$124:$D$129, 2, FALSE), 0)</f>
        <v>0.3337</v>
      </c>
      <c r="I25" s="118">
        <f>_xlfn.IFNA(VLOOKUP($G6, $B$124:$D$129, 3, FALSE), 0)</f>
        <v>7557</v>
      </c>
      <c r="J25" s="20">
        <f>H25*H6*I6+I25*I6</f>
        <v>0</v>
      </c>
      <c r="K25" s="27">
        <f>ROUND(J25,0)</f>
        <v>0</v>
      </c>
      <c r="L25" s="22"/>
      <c r="M25" s="69"/>
      <c r="N25" s="22"/>
      <c r="O25" s="118">
        <f>_xlfn.IFNA(VLOOKUP($G6, $B$124:$D$129, 2, FALSE), 0)</f>
        <v>0.3337</v>
      </c>
      <c r="P25" s="118">
        <f>ROUND(I25*(1+M6), 0)</f>
        <v>7784</v>
      </c>
      <c r="Q25" s="20">
        <f>O25*O6*P6+P25*P6</f>
        <v>0</v>
      </c>
      <c r="R25" s="27">
        <f>ROUND(Q25,0)</f>
        <v>0</v>
      </c>
      <c r="S25" s="22"/>
      <c r="T25" s="22"/>
      <c r="U25" s="22"/>
      <c r="V25" s="118">
        <f>_xlfn.IFNA(VLOOKUP($G6, $B$124:$D$129, 2, FALSE), 0)</f>
        <v>0.3337</v>
      </c>
      <c r="W25" s="118">
        <f>ROUND(P25*(1+T6), 0)</f>
        <v>8018</v>
      </c>
      <c r="X25" s="20">
        <f>V25*V6*W6+W25*W6</f>
        <v>0</v>
      </c>
      <c r="Y25" s="27">
        <f>ROUND(X25,0)</f>
        <v>0</v>
      </c>
      <c r="Z25" s="5"/>
      <c r="AA25" s="22"/>
      <c r="AB25" s="22"/>
      <c r="AC25" s="118">
        <f>_xlfn.IFNA(VLOOKUP($G6, $B$124:$D$129, 2, FALSE), 0)</f>
        <v>0.3337</v>
      </c>
      <c r="AD25" s="118">
        <f>ROUND(W25*(1+AA6), 0)</f>
        <v>8259</v>
      </c>
      <c r="AE25" s="20">
        <f>AC25*AC6*AD6+AD25*AD6</f>
        <v>0</v>
      </c>
      <c r="AF25" s="27">
        <f>ROUND(AE25,0)</f>
        <v>0</v>
      </c>
      <c r="AG25" s="22"/>
      <c r="AH25" s="22"/>
      <c r="AI25" s="22"/>
      <c r="AJ25" s="118">
        <f>_xlfn.IFNA(VLOOKUP($G6, $B$124:$D$129, 2, FALSE), 0)</f>
        <v>0.3337</v>
      </c>
      <c r="AK25" s="118">
        <f>ROUND(AD25*(1+AH6), 0)</f>
        <v>8507</v>
      </c>
      <c r="AL25" s="20">
        <f>AJ25*AJ6*AK6+AK25*AK6</f>
        <v>0</v>
      </c>
      <c r="AM25" s="27">
        <f>ROUND(AL25,0)</f>
        <v>0</v>
      </c>
      <c r="AN25" s="22"/>
      <c r="AO25" s="70">
        <f>+K25+R25+Y25+AF25+AM25</f>
        <v>0</v>
      </c>
    </row>
    <row r="26" spans="2:41" x14ac:dyDescent="0.25">
      <c r="B26" s="411" t="s">
        <v>33</v>
      </c>
      <c r="C26" s="71">
        <f>C7</f>
        <v>0</v>
      </c>
      <c r="D26" s="5"/>
      <c r="E26" s="216">
        <f t="shared" ref="E26:E41" si="11">E7</f>
        <v>0</v>
      </c>
      <c r="F26" s="5"/>
      <c r="G26" s="5"/>
      <c r="H26" s="118">
        <f>_xlfn.IFNA(VLOOKUP($G7, $B$124:$D$129, 2, FALSE), 0)</f>
        <v>0.3337</v>
      </c>
      <c r="I26" s="118">
        <f>_xlfn.IFNA(VLOOKUP($G7, $B$124:$D$129, 3, FALSE), 0)</f>
        <v>7557</v>
      </c>
      <c r="J26" s="20">
        <f t="shared" ref="J26:J41" si="12">H26*H7*I7+I26*I7</f>
        <v>0</v>
      </c>
      <c r="K26" s="21">
        <f>ROUND(J26,0)</f>
        <v>0</v>
      </c>
      <c r="L26" s="22"/>
      <c r="M26" s="69"/>
      <c r="N26" s="22"/>
      <c r="O26" s="118">
        <f>_xlfn.IFNA(VLOOKUP($G7, $B$124:$D$129, 2, FALSE), 0)</f>
        <v>0.3337</v>
      </c>
      <c r="P26" s="118">
        <f t="shared" ref="P26:P41" si="13">ROUND(I26*(1+M7), 0)</f>
        <v>7784</v>
      </c>
      <c r="Q26" s="20">
        <f t="shared" ref="Q26:Q41" si="14">O26*O7*P7+P26*P7</f>
        <v>0</v>
      </c>
      <c r="R26" s="21">
        <f>ROUND(Q26,0)</f>
        <v>0</v>
      </c>
      <c r="S26" s="22"/>
      <c r="T26" s="22"/>
      <c r="U26" s="22"/>
      <c r="V26" s="118">
        <f>_xlfn.IFNA(VLOOKUP($G7, $B$124:$D$129, 2, FALSE), 0)</f>
        <v>0.3337</v>
      </c>
      <c r="W26" s="118">
        <f t="shared" ref="W26:W41" si="15">ROUND(P26*(1+T7), 0)</f>
        <v>8018</v>
      </c>
      <c r="X26" s="20">
        <f t="shared" ref="X26:X41" si="16">V26*V7*W7+W26*W7</f>
        <v>0</v>
      </c>
      <c r="Y26" s="21">
        <f>ROUND(X26,0)</f>
        <v>0</v>
      </c>
      <c r="Z26" s="5"/>
      <c r="AA26" s="22"/>
      <c r="AB26" s="22"/>
      <c r="AC26" s="118">
        <f>_xlfn.IFNA(VLOOKUP($G7, $B$124:$D$129, 2, FALSE), 0)</f>
        <v>0.3337</v>
      </c>
      <c r="AD26" s="118">
        <f t="shared" ref="AD26:AD41" si="17">ROUND(W26*(1+AA7), 0)</f>
        <v>8259</v>
      </c>
      <c r="AE26" s="20">
        <f t="shared" ref="AE26:AE41" si="18">AC26*AC7*AD7+AD26*AD7</f>
        <v>0</v>
      </c>
      <c r="AF26" s="21">
        <f>ROUND(AE26,0)</f>
        <v>0</v>
      </c>
      <c r="AG26" s="22"/>
      <c r="AH26" s="22"/>
      <c r="AI26" s="22"/>
      <c r="AJ26" s="118">
        <f>_xlfn.IFNA(VLOOKUP($G7, $B$124:$D$129, 2, FALSE), 0)</f>
        <v>0.3337</v>
      </c>
      <c r="AK26" s="118">
        <f>ROUND(AD26*(1+AH7), 0)</f>
        <v>8507</v>
      </c>
      <c r="AL26" s="20">
        <f t="shared" ref="AL26:AL41" si="19">AJ26*AJ7*AK7+AK26*AK7</f>
        <v>0</v>
      </c>
      <c r="AM26" s="21">
        <f>ROUND(AL26,0)</f>
        <v>0</v>
      </c>
      <c r="AN26" s="22"/>
      <c r="AO26" s="28">
        <f>+K26+R26+Y26+AF26+AM26</f>
        <v>0</v>
      </c>
    </row>
    <row r="27" spans="2:41" x14ac:dyDescent="0.25">
      <c r="B27" s="411" t="s">
        <v>34</v>
      </c>
      <c r="C27" s="71">
        <f>C8</f>
        <v>0</v>
      </c>
      <c r="D27" s="5"/>
      <c r="E27" s="216">
        <f t="shared" si="11"/>
        <v>0</v>
      </c>
      <c r="F27" s="5"/>
      <c r="G27" s="5"/>
      <c r="H27" s="118">
        <f>_xlfn.IFNA(VLOOKUP($G8, $B$124:$D$129, 2, FALSE), 0)</f>
        <v>0.3337</v>
      </c>
      <c r="I27" s="118">
        <f>_xlfn.IFNA(VLOOKUP($G8, $B$124:$D$129, 3, FALSE), 0)</f>
        <v>7557</v>
      </c>
      <c r="J27" s="20">
        <f t="shared" si="12"/>
        <v>0</v>
      </c>
      <c r="K27" s="21">
        <f>ROUND(J27,0)</f>
        <v>0</v>
      </c>
      <c r="L27" s="22"/>
      <c r="M27" s="69"/>
      <c r="N27" s="22"/>
      <c r="O27" s="118">
        <f>_xlfn.IFNA(VLOOKUP($G8, $B$124:$D$129, 2, FALSE), 0)</f>
        <v>0.3337</v>
      </c>
      <c r="P27" s="118">
        <f t="shared" si="13"/>
        <v>7784</v>
      </c>
      <c r="Q27" s="20">
        <f t="shared" si="14"/>
        <v>0</v>
      </c>
      <c r="R27" s="21">
        <f>ROUND(Q27,0)</f>
        <v>0</v>
      </c>
      <c r="S27" s="22"/>
      <c r="T27" s="22"/>
      <c r="U27" s="22"/>
      <c r="V27" s="118">
        <f>_xlfn.IFNA(VLOOKUP($G8, $B$124:$D$129, 2, FALSE), 0)</f>
        <v>0.3337</v>
      </c>
      <c r="W27" s="118">
        <f t="shared" si="15"/>
        <v>8018</v>
      </c>
      <c r="X27" s="20">
        <f t="shared" si="16"/>
        <v>0</v>
      </c>
      <c r="Y27" s="21">
        <f>ROUND(X27,0)</f>
        <v>0</v>
      </c>
      <c r="Z27" s="5"/>
      <c r="AA27" s="22"/>
      <c r="AB27" s="22"/>
      <c r="AC27" s="118">
        <f>_xlfn.IFNA(VLOOKUP($G8, $B$124:$D$129, 2, FALSE), 0)</f>
        <v>0.3337</v>
      </c>
      <c r="AD27" s="118">
        <f t="shared" si="17"/>
        <v>8259</v>
      </c>
      <c r="AE27" s="20">
        <f t="shared" si="18"/>
        <v>0</v>
      </c>
      <c r="AF27" s="21">
        <f>ROUND(AE27,0)</f>
        <v>0</v>
      </c>
      <c r="AG27" s="22"/>
      <c r="AH27" s="22"/>
      <c r="AI27" s="22"/>
      <c r="AJ27" s="118">
        <f>_xlfn.IFNA(VLOOKUP($G8, $B$124:$D$129, 2, FALSE), 0)</f>
        <v>0.3337</v>
      </c>
      <c r="AK27" s="118">
        <f>ROUND(AD27*(1+AH8), 0)</f>
        <v>8507</v>
      </c>
      <c r="AL27" s="20">
        <f t="shared" si="19"/>
        <v>0</v>
      </c>
      <c r="AM27" s="21">
        <f>ROUND(AL27,0)</f>
        <v>0</v>
      </c>
      <c r="AN27" s="22"/>
      <c r="AO27" s="28">
        <f>+K27+R27+Y27+AF27+AM27</f>
        <v>0</v>
      </c>
    </row>
    <row r="28" spans="2:41" x14ac:dyDescent="0.25">
      <c r="B28" s="411" t="s">
        <v>35</v>
      </c>
      <c r="C28" s="71">
        <f>C9</f>
        <v>0</v>
      </c>
      <c r="D28" s="5"/>
      <c r="E28" s="216">
        <f t="shared" si="11"/>
        <v>0</v>
      </c>
      <c r="F28" s="5"/>
      <c r="G28" s="5"/>
      <c r="H28" s="118">
        <f>_xlfn.IFNA(VLOOKUP($G9, $B$124:$D$129, 2, FALSE), 0)</f>
        <v>0</v>
      </c>
      <c r="I28" s="118">
        <f>_xlfn.IFNA(VLOOKUP($G9, $B$124:$D$129, 3, FALSE), 0)</f>
        <v>0</v>
      </c>
      <c r="J28" s="20">
        <f t="shared" si="12"/>
        <v>0</v>
      </c>
      <c r="K28" s="21">
        <f>ROUND(J28,0)</f>
        <v>0</v>
      </c>
      <c r="L28" s="22"/>
      <c r="M28" s="69"/>
      <c r="N28" s="22"/>
      <c r="O28" s="118">
        <f>_xlfn.IFNA(VLOOKUP($G9, $B$124:$D$129, 2, FALSE), 0)</f>
        <v>0</v>
      </c>
      <c r="P28" s="118">
        <f t="shared" si="13"/>
        <v>0</v>
      </c>
      <c r="Q28" s="20">
        <f t="shared" si="14"/>
        <v>0</v>
      </c>
      <c r="R28" s="21">
        <f>ROUND(Q28,0)</f>
        <v>0</v>
      </c>
      <c r="S28" s="22"/>
      <c r="T28" s="22"/>
      <c r="U28" s="22"/>
      <c r="V28" s="118">
        <f>_xlfn.IFNA(VLOOKUP($G9, $B$124:$D$129, 2, FALSE), 0)</f>
        <v>0</v>
      </c>
      <c r="W28" s="118">
        <f t="shared" si="15"/>
        <v>0</v>
      </c>
      <c r="X28" s="20">
        <f t="shared" si="16"/>
        <v>0</v>
      </c>
      <c r="Y28" s="21">
        <f>ROUND(X28,0)</f>
        <v>0</v>
      </c>
      <c r="Z28" s="5"/>
      <c r="AA28" s="22"/>
      <c r="AB28" s="22"/>
      <c r="AC28" s="118">
        <f>_xlfn.IFNA(VLOOKUP($G9, $B$124:$D$129, 2, FALSE), 0)</f>
        <v>0</v>
      </c>
      <c r="AD28" s="118">
        <f t="shared" si="17"/>
        <v>0</v>
      </c>
      <c r="AE28" s="20">
        <f t="shared" si="18"/>
        <v>0</v>
      </c>
      <c r="AF28" s="21">
        <f>ROUND(AE28,0)</f>
        <v>0</v>
      </c>
      <c r="AG28" s="22"/>
      <c r="AH28" s="22"/>
      <c r="AI28" s="22"/>
      <c r="AJ28" s="118">
        <f>_xlfn.IFNA(VLOOKUP($G9, $B$124:$D$129, 2, FALSE), 0)</f>
        <v>0</v>
      </c>
      <c r="AK28" s="118">
        <f>ROUND(AD28*(1+AH9), 0)</f>
        <v>0</v>
      </c>
      <c r="AL28" s="20">
        <f t="shared" si="19"/>
        <v>0</v>
      </c>
      <c r="AM28" s="21">
        <f>ROUND(AL28,0)</f>
        <v>0</v>
      </c>
      <c r="AN28" s="22"/>
      <c r="AO28" s="28">
        <f>+K28+R28+Y28+AF28+AM28</f>
        <v>0</v>
      </c>
    </row>
    <row r="29" spans="2:41" x14ac:dyDescent="0.25">
      <c r="B29" s="411" t="s">
        <v>36</v>
      </c>
      <c r="C29" s="71">
        <f>C10</f>
        <v>0</v>
      </c>
      <c r="D29" s="5"/>
      <c r="E29" s="216">
        <f t="shared" si="11"/>
        <v>0</v>
      </c>
      <c r="F29" s="5"/>
      <c r="G29" s="5"/>
      <c r="H29" s="118">
        <f>_xlfn.IFNA(VLOOKUP($G10, $B$124:$D$129, 2, FALSE), 0)</f>
        <v>0</v>
      </c>
      <c r="I29" s="118">
        <f>_xlfn.IFNA(VLOOKUP($G10, $B$124:$D$129, 3, FALSE), 0)</f>
        <v>0</v>
      </c>
      <c r="J29" s="20">
        <f t="shared" si="12"/>
        <v>0</v>
      </c>
      <c r="K29" s="21">
        <f t="shared" ref="K29:K35" si="20">ROUND(J29,0)</f>
        <v>0</v>
      </c>
      <c r="L29" s="22"/>
      <c r="M29" s="69"/>
      <c r="N29" s="22"/>
      <c r="O29" s="118">
        <f>_xlfn.IFNA(VLOOKUP($G10, $B$124:$D$129, 2, FALSE), 0)</f>
        <v>0</v>
      </c>
      <c r="P29" s="118">
        <f t="shared" si="13"/>
        <v>0</v>
      </c>
      <c r="Q29" s="20">
        <f t="shared" si="14"/>
        <v>0</v>
      </c>
      <c r="R29" s="21">
        <f t="shared" ref="R29:R35" si="21">ROUND(Q29,0)</f>
        <v>0</v>
      </c>
      <c r="S29" s="22"/>
      <c r="T29" s="22"/>
      <c r="U29" s="22"/>
      <c r="V29" s="118">
        <f>_xlfn.IFNA(VLOOKUP($G10, $B$124:$D$129, 2, FALSE), 0)</f>
        <v>0</v>
      </c>
      <c r="W29" s="118">
        <f t="shared" si="15"/>
        <v>0</v>
      </c>
      <c r="X29" s="20">
        <f t="shared" si="16"/>
        <v>0</v>
      </c>
      <c r="Y29" s="21">
        <f t="shared" ref="Y29:Y35" si="22">ROUND(X29,0)</f>
        <v>0</v>
      </c>
      <c r="Z29" s="5"/>
      <c r="AA29" s="22"/>
      <c r="AB29" s="22"/>
      <c r="AC29" s="118">
        <f>_xlfn.IFNA(VLOOKUP($G10, $B$124:$D$129, 2, FALSE), 0)</f>
        <v>0</v>
      </c>
      <c r="AD29" s="118">
        <f t="shared" si="17"/>
        <v>0</v>
      </c>
      <c r="AE29" s="20">
        <f t="shared" si="18"/>
        <v>0</v>
      </c>
      <c r="AF29" s="21">
        <f t="shared" ref="AF29:AF35" si="23">ROUND(AE29,0)</f>
        <v>0</v>
      </c>
      <c r="AG29" s="22"/>
      <c r="AH29" s="22"/>
      <c r="AI29" s="22"/>
      <c r="AJ29" s="118">
        <f>_xlfn.IFNA(VLOOKUP($G10, $B$124:$D$129, 2, FALSE), 0)</f>
        <v>0</v>
      </c>
      <c r="AK29" s="118">
        <f>ROUND(AD29*(1+AH10), 0)</f>
        <v>0</v>
      </c>
      <c r="AL29" s="20">
        <f t="shared" si="19"/>
        <v>0</v>
      </c>
      <c r="AM29" s="21">
        <f t="shared" ref="AM29:AM35" si="24">ROUND(AL29,0)</f>
        <v>0</v>
      </c>
      <c r="AN29" s="22"/>
      <c r="AO29" s="28">
        <f>+K29+R29+Y29+AF29+AM29</f>
        <v>0</v>
      </c>
    </row>
    <row r="30" spans="2:41" ht="12.75" customHeight="1" x14ac:dyDescent="0.25">
      <c r="B30" s="36"/>
      <c r="C30" s="37"/>
      <c r="D30" s="37"/>
      <c r="E30" s="216"/>
      <c r="F30" s="37"/>
      <c r="G30" s="38"/>
      <c r="H30" s="118"/>
      <c r="I30" s="118"/>
      <c r="J30" s="20"/>
      <c r="K30" s="22"/>
      <c r="L30" s="22"/>
      <c r="M30" s="39"/>
      <c r="N30" s="22"/>
      <c r="O30" s="118"/>
      <c r="P30" s="118"/>
      <c r="Q30" s="20"/>
      <c r="R30" s="40"/>
      <c r="S30" s="22"/>
      <c r="T30" s="39"/>
      <c r="U30" s="22"/>
      <c r="V30" s="118"/>
      <c r="W30" s="118"/>
      <c r="X30" s="20"/>
      <c r="Y30" s="40"/>
      <c r="Z30" s="5"/>
      <c r="AA30" s="39"/>
      <c r="AB30" s="22"/>
      <c r="AC30" s="118"/>
      <c r="AD30" s="118"/>
      <c r="AE30" s="20"/>
      <c r="AF30" s="40"/>
      <c r="AG30" s="22"/>
      <c r="AH30" s="39"/>
      <c r="AI30" s="22"/>
      <c r="AJ30" s="118"/>
      <c r="AK30" s="118"/>
      <c r="AL30" s="20"/>
      <c r="AM30" s="40"/>
      <c r="AN30" s="22"/>
      <c r="AO30" s="42"/>
    </row>
    <row r="31" spans="2:41" x14ac:dyDescent="0.25">
      <c r="B31" s="411" t="s">
        <v>37</v>
      </c>
      <c r="C31" s="71">
        <f>C12</f>
        <v>0</v>
      </c>
      <c r="D31" s="5"/>
      <c r="E31" s="216" t="str">
        <f t="shared" si="11"/>
        <v>Voluntary Committed</v>
      </c>
      <c r="F31" s="5"/>
      <c r="G31" s="5"/>
      <c r="H31" s="118">
        <f>_xlfn.IFNA(VLOOKUP($G12, $B$124:$D$129, 2, FALSE), 0)</f>
        <v>0.3337</v>
      </c>
      <c r="I31" s="118">
        <f>_xlfn.IFNA(VLOOKUP($G12, $B$124:$D$129, 3, FALSE), 0)</f>
        <v>7557</v>
      </c>
      <c r="J31" s="20">
        <f t="shared" si="12"/>
        <v>0</v>
      </c>
      <c r="K31" s="21">
        <f t="shared" si="20"/>
        <v>0</v>
      </c>
      <c r="L31" s="22"/>
      <c r="M31" s="69"/>
      <c r="N31" s="22"/>
      <c r="O31" s="118">
        <f>_xlfn.IFNA(VLOOKUP($G12, $B$124:$D$129, 2, FALSE), 0)</f>
        <v>0.3337</v>
      </c>
      <c r="P31" s="118">
        <f t="shared" si="13"/>
        <v>7784</v>
      </c>
      <c r="Q31" s="20">
        <f t="shared" si="14"/>
        <v>0</v>
      </c>
      <c r="R31" s="21">
        <f t="shared" si="21"/>
        <v>0</v>
      </c>
      <c r="S31" s="22"/>
      <c r="T31" s="22"/>
      <c r="U31" s="22"/>
      <c r="V31" s="118">
        <f>_xlfn.IFNA(VLOOKUP($G12, $B$124:$D$129, 2, FALSE), 0)</f>
        <v>0.3337</v>
      </c>
      <c r="W31" s="118">
        <f t="shared" si="15"/>
        <v>8018</v>
      </c>
      <c r="X31" s="20">
        <f t="shared" si="16"/>
        <v>0</v>
      </c>
      <c r="Y31" s="21">
        <f t="shared" si="22"/>
        <v>0</v>
      </c>
      <c r="Z31" s="5"/>
      <c r="AA31" s="22"/>
      <c r="AB31" s="22"/>
      <c r="AC31" s="118">
        <f>_xlfn.IFNA(VLOOKUP($G12, $B$124:$D$129, 2, FALSE), 0)</f>
        <v>0.3337</v>
      </c>
      <c r="AD31" s="118">
        <f t="shared" si="17"/>
        <v>8259</v>
      </c>
      <c r="AE31" s="20">
        <f t="shared" si="18"/>
        <v>0</v>
      </c>
      <c r="AF31" s="21">
        <f t="shared" si="23"/>
        <v>0</v>
      </c>
      <c r="AG31" s="22"/>
      <c r="AH31" s="22"/>
      <c r="AI31" s="22"/>
      <c r="AJ31" s="118">
        <f>_xlfn.IFNA(VLOOKUP($G12, $B$124:$D$129, 2, FALSE), 0)</f>
        <v>0.3337</v>
      </c>
      <c r="AK31" s="118">
        <f t="shared" ref="AK31:AK41" si="25">ROUND(AD31*(1+AH12), 0)</f>
        <v>8507</v>
      </c>
      <c r="AL31" s="20">
        <f t="shared" si="19"/>
        <v>0</v>
      </c>
      <c r="AM31" s="21">
        <f t="shared" si="24"/>
        <v>0</v>
      </c>
      <c r="AN31" s="22"/>
      <c r="AO31" s="28">
        <f>+K31+R31+Y31+AF31+AM31</f>
        <v>0</v>
      </c>
    </row>
    <row r="32" spans="2:41" x14ac:dyDescent="0.25">
      <c r="B32" s="411" t="s">
        <v>38</v>
      </c>
      <c r="C32" s="71">
        <f>C13</f>
        <v>0</v>
      </c>
      <c r="D32" s="5"/>
      <c r="E32" s="216">
        <f t="shared" si="11"/>
        <v>0</v>
      </c>
      <c r="F32" s="5"/>
      <c r="G32" s="5"/>
      <c r="H32" s="118">
        <f>_xlfn.IFNA(VLOOKUP($G13, $B$124:$D$129, 2, FALSE), 0)</f>
        <v>8.3500000000000005E-2</v>
      </c>
      <c r="I32" s="118">
        <f>_xlfn.IFNA(VLOOKUP($G13, $B$124:$D$129, 3, FALSE), 0)</f>
        <v>3093</v>
      </c>
      <c r="J32" s="20">
        <f t="shared" si="12"/>
        <v>0</v>
      </c>
      <c r="K32" s="21">
        <f t="shared" si="20"/>
        <v>0</v>
      </c>
      <c r="L32" s="22"/>
      <c r="M32" s="69"/>
      <c r="N32" s="22"/>
      <c r="O32" s="118">
        <f>_xlfn.IFNA(VLOOKUP($G13, $B$124:$D$129, 2, FALSE), 0)</f>
        <v>8.3500000000000005E-2</v>
      </c>
      <c r="P32" s="118">
        <f t="shared" si="13"/>
        <v>3186</v>
      </c>
      <c r="Q32" s="20">
        <f t="shared" si="14"/>
        <v>0</v>
      </c>
      <c r="R32" s="21">
        <f t="shared" si="21"/>
        <v>0</v>
      </c>
      <c r="S32" s="22"/>
      <c r="T32" s="22"/>
      <c r="U32" s="22"/>
      <c r="V32" s="118">
        <f>_xlfn.IFNA(VLOOKUP($G13, $B$124:$D$129, 2, FALSE), 0)</f>
        <v>8.3500000000000005E-2</v>
      </c>
      <c r="W32" s="118">
        <f t="shared" si="15"/>
        <v>3282</v>
      </c>
      <c r="X32" s="20">
        <f t="shared" si="16"/>
        <v>0</v>
      </c>
      <c r="Y32" s="21">
        <f t="shared" si="22"/>
        <v>0</v>
      </c>
      <c r="Z32" s="5"/>
      <c r="AA32" s="22"/>
      <c r="AB32" s="22"/>
      <c r="AC32" s="118">
        <f>_xlfn.IFNA(VLOOKUP($G13, $B$124:$D$129, 2, FALSE), 0)</f>
        <v>8.3500000000000005E-2</v>
      </c>
      <c r="AD32" s="118">
        <f t="shared" si="17"/>
        <v>3380</v>
      </c>
      <c r="AE32" s="20">
        <f t="shared" si="18"/>
        <v>0</v>
      </c>
      <c r="AF32" s="21">
        <f t="shared" si="23"/>
        <v>0</v>
      </c>
      <c r="AG32" s="22"/>
      <c r="AH32" s="22"/>
      <c r="AI32" s="22"/>
      <c r="AJ32" s="118">
        <f>_xlfn.IFNA(VLOOKUP($G13, $B$124:$D$129, 2, FALSE), 0)</f>
        <v>8.3500000000000005E-2</v>
      </c>
      <c r="AK32" s="118">
        <f t="shared" si="25"/>
        <v>3481</v>
      </c>
      <c r="AL32" s="20">
        <f t="shared" si="19"/>
        <v>0</v>
      </c>
      <c r="AM32" s="21">
        <f t="shared" si="24"/>
        <v>0</v>
      </c>
      <c r="AN32" s="22"/>
      <c r="AO32" s="28">
        <f>+K32+R32+Y32+AF32+AM32</f>
        <v>0</v>
      </c>
    </row>
    <row r="33" spans="2:41" x14ac:dyDescent="0.25">
      <c r="B33" s="411" t="s">
        <v>39</v>
      </c>
      <c r="C33" s="71">
        <f>C14</f>
        <v>0</v>
      </c>
      <c r="D33" s="5"/>
      <c r="E33" s="216">
        <f t="shared" si="11"/>
        <v>0</v>
      </c>
      <c r="F33" s="5"/>
      <c r="G33" s="5"/>
      <c r="H33" s="118">
        <f>_xlfn.IFNA(VLOOKUP($G14, $B$124:$D$129, 2, FALSE), 0)</f>
        <v>8.3500000000000005E-2</v>
      </c>
      <c r="I33" s="118">
        <f>_xlfn.IFNA(VLOOKUP($G14, $B$124:$D$129, 3, FALSE), 0)</f>
        <v>3093</v>
      </c>
      <c r="J33" s="20">
        <f t="shared" si="12"/>
        <v>0</v>
      </c>
      <c r="K33" s="21">
        <f t="shared" si="20"/>
        <v>0</v>
      </c>
      <c r="L33" s="22"/>
      <c r="M33" s="69"/>
      <c r="N33" s="22"/>
      <c r="O33" s="118">
        <f>_xlfn.IFNA(VLOOKUP($G14, $B$124:$D$129, 2, FALSE), 0)</f>
        <v>8.3500000000000005E-2</v>
      </c>
      <c r="P33" s="118">
        <f t="shared" si="13"/>
        <v>3186</v>
      </c>
      <c r="Q33" s="20">
        <f t="shared" si="14"/>
        <v>0</v>
      </c>
      <c r="R33" s="21">
        <f t="shared" si="21"/>
        <v>0</v>
      </c>
      <c r="S33" s="22"/>
      <c r="T33" s="22"/>
      <c r="U33" s="22"/>
      <c r="V33" s="118">
        <f>_xlfn.IFNA(VLOOKUP($G14, $B$124:$D$129, 2, FALSE), 0)</f>
        <v>8.3500000000000005E-2</v>
      </c>
      <c r="W33" s="118">
        <f t="shared" si="15"/>
        <v>3282</v>
      </c>
      <c r="X33" s="20">
        <f t="shared" si="16"/>
        <v>0</v>
      </c>
      <c r="Y33" s="21">
        <f t="shared" si="22"/>
        <v>0</v>
      </c>
      <c r="Z33" s="5"/>
      <c r="AA33" s="22"/>
      <c r="AB33" s="22"/>
      <c r="AC33" s="118">
        <f>_xlfn.IFNA(VLOOKUP($G14, $B$124:$D$129, 2, FALSE), 0)</f>
        <v>8.3500000000000005E-2</v>
      </c>
      <c r="AD33" s="118">
        <f t="shared" si="17"/>
        <v>3380</v>
      </c>
      <c r="AE33" s="20">
        <f t="shared" si="18"/>
        <v>0</v>
      </c>
      <c r="AF33" s="21">
        <f t="shared" si="23"/>
        <v>0</v>
      </c>
      <c r="AG33" s="22"/>
      <c r="AH33" s="22"/>
      <c r="AI33" s="22"/>
      <c r="AJ33" s="118">
        <f>_xlfn.IFNA(VLOOKUP($G14, $B$124:$D$129, 2, FALSE), 0)</f>
        <v>8.3500000000000005E-2</v>
      </c>
      <c r="AK33" s="118">
        <f t="shared" si="25"/>
        <v>3481</v>
      </c>
      <c r="AL33" s="20">
        <f t="shared" si="19"/>
        <v>0</v>
      </c>
      <c r="AM33" s="21">
        <f t="shared" si="24"/>
        <v>0</v>
      </c>
      <c r="AN33" s="22"/>
      <c r="AO33" s="28">
        <f>+K33+R33+Y33+AF33+AM33</f>
        <v>0</v>
      </c>
    </row>
    <row r="34" spans="2:41" x14ac:dyDescent="0.25">
      <c r="B34" s="411" t="s">
        <v>40</v>
      </c>
      <c r="C34" s="71">
        <f>C15</f>
        <v>0</v>
      </c>
      <c r="D34" s="5"/>
      <c r="E34" s="216">
        <f t="shared" si="11"/>
        <v>0</v>
      </c>
      <c r="F34" s="5"/>
      <c r="G34" s="5"/>
      <c r="H34" s="118">
        <f>_xlfn.IFNA(VLOOKUP($G15, $B$124:$D$129, 2, FALSE), 0)</f>
        <v>0</v>
      </c>
      <c r="I34" s="118">
        <f>_xlfn.IFNA(VLOOKUP($G15, $B$124:$D$129, 3, FALSE), 0)</f>
        <v>0</v>
      </c>
      <c r="J34" s="20">
        <f t="shared" si="12"/>
        <v>0</v>
      </c>
      <c r="K34" s="21">
        <f t="shared" si="20"/>
        <v>0</v>
      </c>
      <c r="L34" s="22"/>
      <c r="M34" s="69"/>
      <c r="N34" s="22"/>
      <c r="O34" s="118">
        <f>_xlfn.IFNA(VLOOKUP($G15, $B$124:$D$129, 2, FALSE), 0)</f>
        <v>0</v>
      </c>
      <c r="P34" s="118">
        <f t="shared" si="13"/>
        <v>0</v>
      </c>
      <c r="Q34" s="20">
        <f t="shared" si="14"/>
        <v>0</v>
      </c>
      <c r="R34" s="21">
        <f t="shared" si="21"/>
        <v>0</v>
      </c>
      <c r="S34" s="22"/>
      <c r="T34" s="22"/>
      <c r="U34" s="22"/>
      <c r="V34" s="118">
        <f>_xlfn.IFNA(VLOOKUP($G15, $B$124:$D$129, 2, FALSE), 0)</f>
        <v>0</v>
      </c>
      <c r="W34" s="118">
        <f t="shared" si="15"/>
        <v>0</v>
      </c>
      <c r="X34" s="20">
        <f t="shared" si="16"/>
        <v>0</v>
      </c>
      <c r="Y34" s="21">
        <f t="shared" si="22"/>
        <v>0</v>
      </c>
      <c r="Z34" s="5"/>
      <c r="AA34" s="22"/>
      <c r="AB34" s="22"/>
      <c r="AC34" s="118">
        <f>_xlfn.IFNA(VLOOKUP($G15, $B$124:$D$129, 2, FALSE), 0)</f>
        <v>0</v>
      </c>
      <c r="AD34" s="118">
        <f t="shared" si="17"/>
        <v>0</v>
      </c>
      <c r="AE34" s="20">
        <f t="shared" si="18"/>
        <v>0</v>
      </c>
      <c r="AF34" s="21">
        <f t="shared" si="23"/>
        <v>0</v>
      </c>
      <c r="AG34" s="22"/>
      <c r="AH34" s="22"/>
      <c r="AI34" s="22"/>
      <c r="AJ34" s="118">
        <f>_xlfn.IFNA(VLOOKUP($G15, $B$124:$D$129, 2, FALSE), 0)</f>
        <v>0</v>
      </c>
      <c r="AK34" s="118">
        <f t="shared" si="25"/>
        <v>0</v>
      </c>
      <c r="AL34" s="20">
        <f t="shared" si="19"/>
        <v>0</v>
      </c>
      <c r="AM34" s="21">
        <f t="shared" si="24"/>
        <v>0</v>
      </c>
      <c r="AN34" s="22"/>
      <c r="AO34" s="28">
        <f>+K34+R34+Y34+AF34+AM34</f>
        <v>0</v>
      </c>
    </row>
    <row r="35" spans="2:41" x14ac:dyDescent="0.25">
      <c r="B35" s="411" t="s">
        <v>41</v>
      </c>
      <c r="C35" s="72">
        <f>C16</f>
        <v>0</v>
      </c>
      <c r="D35" s="5"/>
      <c r="E35" s="216">
        <f t="shared" si="11"/>
        <v>0</v>
      </c>
      <c r="F35" s="5"/>
      <c r="G35" s="5"/>
      <c r="H35" s="118">
        <f>_xlfn.IFNA(VLOOKUP($G16, $B$124:$D$129, 2, FALSE), 0)</f>
        <v>0</v>
      </c>
      <c r="I35" s="118">
        <f>_xlfn.IFNA(VLOOKUP($G16, $B$124:$D$129, 3, FALSE), 0)</f>
        <v>0</v>
      </c>
      <c r="J35" s="20">
        <f t="shared" si="12"/>
        <v>0</v>
      </c>
      <c r="K35" s="51">
        <f t="shared" si="20"/>
        <v>0</v>
      </c>
      <c r="L35" s="22"/>
      <c r="M35" s="69"/>
      <c r="N35" s="22"/>
      <c r="O35" s="118">
        <f>_xlfn.IFNA(VLOOKUP($G16, $B$124:$D$129, 2, FALSE), 0)</f>
        <v>0</v>
      </c>
      <c r="P35" s="118">
        <f t="shared" si="13"/>
        <v>0</v>
      </c>
      <c r="Q35" s="20">
        <f t="shared" si="14"/>
        <v>0</v>
      </c>
      <c r="R35" s="51">
        <f t="shared" si="21"/>
        <v>0</v>
      </c>
      <c r="S35" s="22"/>
      <c r="T35" s="22"/>
      <c r="U35" s="22"/>
      <c r="V35" s="118">
        <f>_xlfn.IFNA(VLOOKUP($G16, $B$124:$D$129, 2, FALSE), 0)</f>
        <v>0</v>
      </c>
      <c r="W35" s="118">
        <f t="shared" si="15"/>
        <v>0</v>
      </c>
      <c r="X35" s="20">
        <f t="shared" si="16"/>
        <v>0</v>
      </c>
      <c r="Y35" s="51">
        <f t="shared" si="22"/>
        <v>0</v>
      </c>
      <c r="Z35" s="5"/>
      <c r="AA35" s="22"/>
      <c r="AB35" s="22"/>
      <c r="AC35" s="118">
        <f>_xlfn.IFNA(VLOOKUP($G16, $B$124:$D$129, 2, FALSE), 0)</f>
        <v>0</v>
      </c>
      <c r="AD35" s="118">
        <f t="shared" si="17"/>
        <v>0</v>
      </c>
      <c r="AE35" s="20">
        <f t="shared" si="18"/>
        <v>0</v>
      </c>
      <c r="AF35" s="51">
        <f t="shared" si="23"/>
        <v>0</v>
      </c>
      <c r="AG35" s="22"/>
      <c r="AH35" s="22"/>
      <c r="AI35" s="22"/>
      <c r="AJ35" s="118">
        <f>_xlfn.IFNA(VLOOKUP($G16, $B$124:$D$129, 2, FALSE), 0)</f>
        <v>0</v>
      </c>
      <c r="AK35" s="118">
        <f t="shared" si="25"/>
        <v>0</v>
      </c>
      <c r="AL35" s="20">
        <f t="shared" si="19"/>
        <v>0</v>
      </c>
      <c r="AM35" s="21">
        <f t="shared" si="24"/>
        <v>0</v>
      </c>
      <c r="AN35" s="22"/>
      <c r="AO35" s="28">
        <f>+K35+R35+Y35+AF35+AM35</f>
        <v>0</v>
      </c>
    </row>
    <row r="36" spans="2:41" ht="12.75" customHeight="1" x14ac:dyDescent="0.25">
      <c r="B36" s="36"/>
      <c r="C36" s="37"/>
      <c r="D36" s="37"/>
      <c r="E36" s="216"/>
      <c r="F36" s="37"/>
      <c r="G36" s="38"/>
      <c r="H36" s="118"/>
      <c r="I36" s="118"/>
      <c r="J36" s="20"/>
      <c r="K36" s="22"/>
      <c r="L36" s="22"/>
      <c r="M36" s="39"/>
      <c r="N36" s="22"/>
      <c r="O36" s="118"/>
      <c r="P36" s="118"/>
      <c r="Q36" s="20"/>
      <c r="R36" s="40"/>
      <c r="S36" s="22"/>
      <c r="T36" s="39"/>
      <c r="U36" s="22"/>
      <c r="V36" s="118"/>
      <c r="W36" s="118"/>
      <c r="X36" s="20"/>
      <c r="Y36" s="40"/>
      <c r="Z36" s="5"/>
      <c r="AA36" s="39"/>
      <c r="AB36" s="22"/>
      <c r="AC36" s="118"/>
      <c r="AD36" s="118"/>
      <c r="AE36" s="20"/>
      <c r="AF36" s="40"/>
      <c r="AG36" s="22"/>
      <c r="AH36" s="39"/>
      <c r="AI36" s="22"/>
      <c r="AJ36" s="118"/>
      <c r="AK36" s="118"/>
      <c r="AL36" s="20"/>
      <c r="AM36" s="40"/>
      <c r="AN36" s="22"/>
      <c r="AO36" s="42"/>
    </row>
    <row r="37" spans="2:41" x14ac:dyDescent="0.25">
      <c r="B37" s="411" t="s">
        <v>42</v>
      </c>
      <c r="C37" s="71">
        <f>C18</f>
        <v>0</v>
      </c>
      <c r="D37" s="5"/>
      <c r="E37" s="216" t="str">
        <f t="shared" si="11"/>
        <v>Mandatory</v>
      </c>
      <c r="F37" s="5"/>
      <c r="G37" s="5"/>
      <c r="H37" s="118">
        <f>_xlfn.IFNA(VLOOKUP($G18, $B$124:$D$129, 2, FALSE), 0)</f>
        <v>0.3337</v>
      </c>
      <c r="I37" s="118">
        <f>_xlfn.IFNA(VLOOKUP($G18, $B$124:$D$129, 3, FALSE), 0)</f>
        <v>7557</v>
      </c>
      <c r="J37" s="20">
        <f t="shared" si="12"/>
        <v>0</v>
      </c>
      <c r="K37" s="21">
        <f>ROUND(J37,0)</f>
        <v>0</v>
      </c>
      <c r="L37" s="22"/>
      <c r="M37" s="69"/>
      <c r="N37" s="22"/>
      <c r="O37" s="118">
        <f>_xlfn.IFNA(VLOOKUP($G18, $B$124:$D$129, 2, FALSE), 0)</f>
        <v>0.3337</v>
      </c>
      <c r="P37" s="118">
        <f t="shared" si="13"/>
        <v>7784</v>
      </c>
      <c r="Q37" s="20">
        <f t="shared" si="14"/>
        <v>0</v>
      </c>
      <c r="R37" s="21">
        <f>ROUND(Q37,0)</f>
        <v>0</v>
      </c>
      <c r="S37" s="22"/>
      <c r="T37" s="22"/>
      <c r="U37" s="22"/>
      <c r="V37" s="118">
        <f>_xlfn.IFNA(VLOOKUP($G18, $B$124:$D$129, 2, FALSE), 0)</f>
        <v>0.3337</v>
      </c>
      <c r="W37" s="118">
        <f t="shared" si="15"/>
        <v>8018</v>
      </c>
      <c r="X37" s="20">
        <f t="shared" si="16"/>
        <v>0</v>
      </c>
      <c r="Y37" s="21">
        <f>ROUND(X37,0)</f>
        <v>0</v>
      </c>
      <c r="Z37" s="5"/>
      <c r="AA37" s="22"/>
      <c r="AB37" s="22"/>
      <c r="AC37" s="118">
        <f>_xlfn.IFNA(VLOOKUP($G18, $B$124:$D$129, 2, FALSE), 0)</f>
        <v>0.3337</v>
      </c>
      <c r="AD37" s="118">
        <f t="shared" si="17"/>
        <v>8259</v>
      </c>
      <c r="AE37" s="20">
        <f t="shared" si="18"/>
        <v>0</v>
      </c>
      <c r="AF37" s="21">
        <f>ROUND(AE37,0)</f>
        <v>0</v>
      </c>
      <c r="AG37" s="22"/>
      <c r="AH37" s="22"/>
      <c r="AI37" s="22"/>
      <c r="AJ37" s="118">
        <f>_xlfn.IFNA(VLOOKUP($G18, $B$124:$D$129, 2, FALSE), 0)</f>
        <v>0.3337</v>
      </c>
      <c r="AK37" s="118">
        <f t="shared" si="25"/>
        <v>8507</v>
      </c>
      <c r="AL37" s="20">
        <f t="shared" si="19"/>
        <v>0</v>
      </c>
      <c r="AM37" s="21">
        <f>ROUND(AL37,0)</f>
        <v>0</v>
      </c>
      <c r="AN37" s="22"/>
      <c r="AO37" s="28">
        <f>+K37+R37+Y37+AF37+AM37</f>
        <v>0</v>
      </c>
    </row>
    <row r="38" spans="2:41" x14ac:dyDescent="0.25">
      <c r="B38" s="411" t="s">
        <v>43</v>
      </c>
      <c r="C38" s="71">
        <f>C19</f>
        <v>0</v>
      </c>
      <c r="D38" s="5"/>
      <c r="E38" s="216">
        <f t="shared" si="11"/>
        <v>0</v>
      </c>
      <c r="F38" s="5"/>
      <c r="G38" s="5"/>
      <c r="H38" s="118">
        <f>_xlfn.IFNA(VLOOKUP($G19, $B$124:$D$129, 2, FALSE), 0)</f>
        <v>8.3500000000000005E-2</v>
      </c>
      <c r="I38" s="118">
        <f>_xlfn.IFNA(VLOOKUP($G19, $B$124:$D$129, 3, FALSE), 0)</f>
        <v>0</v>
      </c>
      <c r="J38" s="20">
        <f t="shared" si="12"/>
        <v>0</v>
      </c>
      <c r="K38" s="21">
        <f>ROUND(J38,0)</f>
        <v>0</v>
      </c>
      <c r="L38" s="22"/>
      <c r="M38" s="69"/>
      <c r="N38" s="22"/>
      <c r="O38" s="118">
        <f>_xlfn.IFNA(VLOOKUP($G19, $B$124:$D$129, 2, FALSE), 0)</f>
        <v>8.3500000000000005E-2</v>
      </c>
      <c r="P38" s="118">
        <f t="shared" si="13"/>
        <v>0</v>
      </c>
      <c r="Q38" s="20">
        <f t="shared" si="14"/>
        <v>0</v>
      </c>
      <c r="R38" s="21">
        <f>ROUND(Q38,0)</f>
        <v>0</v>
      </c>
      <c r="S38" s="22"/>
      <c r="T38" s="22"/>
      <c r="U38" s="22"/>
      <c r="V38" s="118">
        <f>_xlfn.IFNA(VLOOKUP($G19, $B$124:$D$129, 2, FALSE), 0)</f>
        <v>8.3500000000000005E-2</v>
      </c>
      <c r="W38" s="118">
        <f t="shared" si="15"/>
        <v>0</v>
      </c>
      <c r="X38" s="20">
        <f t="shared" si="16"/>
        <v>0</v>
      </c>
      <c r="Y38" s="21">
        <f>ROUND(X38,0)</f>
        <v>0</v>
      </c>
      <c r="Z38" s="5"/>
      <c r="AA38" s="22"/>
      <c r="AB38" s="22"/>
      <c r="AC38" s="118">
        <f>_xlfn.IFNA(VLOOKUP($G19, $B$124:$D$129, 2, FALSE), 0)</f>
        <v>8.3500000000000005E-2</v>
      </c>
      <c r="AD38" s="118">
        <f t="shared" si="17"/>
        <v>0</v>
      </c>
      <c r="AE38" s="20">
        <f t="shared" si="18"/>
        <v>0</v>
      </c>
      <c r="AF38" s="21">
        <f>ROUND(AE38,0)</f>
        <v>0</v>
      </c>
      <c r="AG38" s="22"/>
      <c r="AH38" s="22"/>
      <c r="AI38" s="22"/>
      <c r="AJ38" s="118">
        <f>_xlfn.IFNA(VLOOKUP($G19, $B$124:$D$129, 2, FALSE), 0)</f>
        <v>8.3500000000000005E-2</v>
      </c>
      <c r="AK38" s="118">
        <f t="shared" si="25"/>
        <v>0</v>
      </c>
      <c r="AL38" s="20">
        <f t="shared" si="19"/>
        <v>0</v>
      </c>
      <c r="AM38" s="21">
        <f>ROUND(AL38,0)</f>
        <v>0</v>
      </c>
      <c r="AN38" s="22"/>
      <c r="AO38" s="28">
        <f>+K38+R38+Y38+AF38+AM38</f>
        <v>0</v>
      </c>
    </row>
    <row r="39" spans="2:41" x14ac:dyDescent="0.25">
      <c r="B39" s="411" t="s">
        <v>44</v>
      </c>
      <c r="C39" s="71">
        <f>C20</f>
        <v>0</v>
      </c>
      <c r="D39" s="5"/>
      <c r="E39" s="216">
        <f t="shared" si="11"/>
        <v>0</v>
      </c>
      <c r="F39" s="5"/>
      <c r="G39" s="5"/>
      <c r="H39" s="118">
        <f>_xlfn.IFNA(VLOOKUP($G20, $B$124:$D$129, 2, FALSE), 0)</f>
        <v>0</v>
      </c>
      <c r="I39" s="118">
        <f>_xlfn.IFNA(VLOOKUP($G20, $B$124:$D$129, 3, FALSE), 0)</f>
        <v>0</v>
      </c>
      <c r="J39" s="20">
        <f t="shared" si="12"/>
        <v>0</v>
      </c>
      <c r="K39" s="21">
        <f>ROUND(J39,0)</f>
        <v>0</v>
      </c>
      <c r="L39" s="22"/>
      <c r="M39" s="69"/>
      <c r="N39" s="22"/>
      <c r="O39" s="118">
        <f>_xlfn.IFNA(VLOOKUP($G20, $B$124:$D$129, 2, FALSE), 0)</f>
        <v>0</v>
      </c>
      <c r="P39" s="118">
        <f t="shared" si="13"/>
        <v>0</v>
      </c>
      <c r="Q39" s="20">
        <f t="shared" si="14"/>
        <v>0</v>
      </c>
      <c r="R39" s="21">
        <f>ROUND(Q39,0)</f>
        <v>0</v>
      </c>
      <c r="S39" s="22"/>
      <c r="T39" s="22"/>
      <c r="U39" s="22"/>
      <c r="V39" s="118">
        <f>_xlfn.IFNA(VLOOKUP($G20, $B$124:$D$129, 2, FALSE), 0)</f>
        <v>0</v>
      </c>
      <c r="W39" s="118">
        <f t="shared" si="15"/>
        <v>0</v>
      </c>
      <c r="X39" s="20">
        <f t="shared" si="16"/>
        <v>0</v>
      </c>
      <c r="Y39" s="21">
        <f>ROUND(X39,0)</f>
        <v>0</v>
      </c>
      <c r="Z39" s="5"/>
      <c r="AA39" s="22"/>
      <c r="AB39" s="22"/>
      <c r="AC39" s="118">
        <f>_xlfn.IFNA(VLOOKUP($G20, $B$124:$D$129, 2, FALSE), 0)</f>
        <v>0</v>
      </c>
      <c r="AD39" s="118">
        <f t="shared" si="17"/>
        <v>0</v>
      </c>
      <c r="AE39" s="20">
        <f t="shared" si="18"/>
        <v>0</v>
      </c>
      <c r="AF39" s="21">
        <f>ROUND(AE39,0)</f>
        <v>0</v>
      </c>
      <c r="AG39" s="22"/>
      <c r="AH39" s="22"/>
      <c r="AI39" s="22"/>
      <c r="AJ39" s="118">
        <f>_xlfn.IFNA(VLOOKUP($G20, $B$124:$D$129, 2, FALSE), 0)</f>
        <v>0</v>
      </c>
      <c r="AK39" s="118">
        <f t="shared" si="25"/>
        <v>0</v>
      </c>
      <c r="AL39" s="20">
        <f t="shared" si="19"/>
        <v>0</v>
      </c>
      <c r="AM39" s="21">
        <f>ROUND(AL39,0)</f>
        <v>0</v>
      </c>
      <c r="AN39" s="22"/>
      <c r="AO39" s="28">
        <f>+K39+R39+Y39+AF39+AM39</f>
        <v>0</v>
      </c>
    </row>
    <row r="40" spans="2:41" x14ac:dyDescent="0.25">
      <c r="B40" s="411" t="s">
        <v>45</v>
      </c>
      <c r="C40" s="71">
        <f>C21</f>
        <v>0</v>
      </c>
      <c r="D40" s="5"/>
      <c r="E40" s="216">
        <f t="shared" si="11"/>
        <v>0</v>
      </c>
      <c r="F40" s="5"/>
      <c r="G40" s="5"/>
      <c r="H40" s="118">
        <f>_xlfn.IFNA(VLOOKUP($G21, $B$124:$D$129, 2, FALSE), 0)</f>
        <v>0</v>
      </c>
      <c r="I40" s="118">
        <f>_xlfn.IFNA(VLOOKUP($G21, $B$124:$D$129, 3, FALSE), 0)</f>
        <v>0</v>
      </c>
      <c r="J40" s="20">
        <f t="shared" si="12"/>
        <v>0</v>
      </c>
      <c r="K40" s="21">
        <f>ROUND(J40,0)</f>
        <v>0</v>
      </c>
      <c r="L40" s="22"/>
      <c r="M40" s="69"/>
      <c r="N40" s="22"/>
      <c r="O40" s="118">
        <f>_xlfn.IFNA(VLOOKUP($G21, $B$124:$D$129, 2, FALSE), 0)</f>
        <v>0</v>
      </c>
      <c r="P40" s="118">
        <f t="shared" si="13"/>
        <v>0</v>
      </c>
      <c r="Q40" s="20">
        <f t="shared" si="14"/>
        <v>0</v>
      </c>
      <c r="R40" s="21">
        <f>ROUND(Q40,0)</f>
        <v>0</v>
      </c>
      <c r="S40" s="22"/>
      <c r="T40" s="22"/>
      <c r="U40" s="22"/>
      <c r="V40" s="118">
        <f>_xlfn.IFNA(VLOOKUP($G21, $B$124:$D$129, 2, FALSE), 0)</f>
        <v>0</v>
      </c>
      <c r="W40" s="118">
        <f t="shared" si="15"/>
        <v>0</v>
      </c>
      <c r="X40" s="20">
        <f t="shared" si="16"/>
        <v>0</v>
      </c>
      <c r="Y40" s="21">
        <f>ROUND(X40,0)</f>
        <v>0</v>
      </c>
      <c r="Z40" s="5"/>
      <c r="AA40" s="22"/>
      <c r="AB40" s="22"/>
      <c r="AC40" s="118">
        <f>_xlfn.IFNA(VLOOKUP($G21, $B$124:$D$129, 2, FALSE), 0)</f>
        <v>0</v>
      </c>
      <c r="AD40" s="118">
        <f t="shared" si="17"/>
        <v>0</v>
      </c>
      <c r="AE40" s="20">
        <f t="shared" si="18"/>
        <v>0</v>
      </c>
      <c r="AF40" s="21">
        <f>ROUND(AE40,0)</f>
        <v>0</v>
      </c>
      <c r="AG40" s="22"/>
      <c r="AH40" s="22"/>
      <c r="AI40" s="22"/>
      <c r="AJ40" s="118">
        <f>_xlfn.IFNA(VLOOKUP($G21, $B$124:$D$129, 2, FALSE), 0)</f>
        <v>0</v>
      </c>
      <c r="AK40" s="118">
        <f t="shared" si="25"/>
        <v>0</v>
      </c>
      <c r="AL40" s="20">
        <f t="shared" si="19"/>
        <v>0</v>
      </c>
      <c r="AM40" s="21">
        <f>ROUND(AL40,0)</f>
        <v>0</v>
      </c>
      <c r="AN40" s="22"/>
      <c r="AO40" s="28">
        <f>+K40+R40+Y40+AF40+AM40</f>
        <v>0</v>
      </c>
    </row>
    <row r="41" spans="2:41" x14ac:dyDescent="0.25">
      <c r="B41" s="411" t="s">
        <v>46</v>
      </c>
      <c r="C41" s="72">
        <f>C22</f>
        <v>0</v>
      </c>
      <c r="D41" s="5"/>
      <c r="E41" s="216">
        <f t="shared" si="11"/>
        <v>0</v>
      </c>
      <c r="F41" s="5"/>
      <c r="G41" s="5"/>
      <c r="H41" s="118">
        <f>_xlfn.IFNA(VLOOKUP($G22, $B$124:$D$129, 2, FALSE), 0)</f>
        <v>0</v>
      </c>
      <c r="I41" s="118">
        <f>_xlfn.IFNA(VLOOKUP($G22, $B$124:$D$129, 3, FALSE), 0)</f>
        <v>0</v>
      </c>
      <c r="J41" s="20">
        <f t="shared" si="12"/>
        <v>0</v>
      </c>
      <c r="K41" s="51">
        <f>ROUND(J41,0)</f>
        <v>0</v>
      </c>
      <c r="L41" s="22"/>
      <c r="M41" s="69"/>
      <c r="N41" s="22"/>
      <c r="O41" s="118">
        <f>_xlfn.IFNA(VLOOKUP($G22, $B$124:$D$129, 2, FALSE), 0)</f>
        <v>0</v>
      </c>
      <c r="P41" s="118">
        <f t="shared" si="13"/>
        <v>0</v>
      </c>
      <c r="Q41" s="20">
        <f t="shared" si="14"/>
        <v>0</v>
      </c>
      <c r="R41" s="51">
        <f>ROUND(Q41,0)</f>
        <v>0</v>
      </c>
      <c r="S41" s="22"/>
      <c r="T41" s="22"/>
      <c r="U41" s="22"/>
      <c r="V41" s="118">
        <f>_xlfn.IFNA(VLOOKUP($G22, $B$124:$D$129, 2, FALSE), 0)</f>
        <v>0</v>
      </c>
      <c r="W41" s="118">
        <f t="shared" si="15"/>
        <v>0</v>
      </c>
      <c r="X41" s="20">
        <f t="shared" si="16"/>
        <v>0</v>
      </c>
      <c r="Y41" s="51">
        <f>ROUND(X41,0)</f>
        <v>0</v>
      </c>
      <c r="Z41" s="5"/>
      <c r="AA41" s="22"/>
      <c r="AB41" s="22"/>
      <c r="AC41" s="118">
        <f>_xlfn.IFNA(VLOOKUP($G22, $B$124:$D$129, 2, FALSE), 0)</f>
        <v>0</v>
      </c>
      <c r="AD41" s="118">
        <f t="shared" si="17"/>
        <v>0</v>
      </c>
      <c r="AE41" s="20">
        <f t="shared" si="18"/>
        <v>0</v>
      </c>
      <c r="AF41" s="51">
        <f>ROUND(AE41,0)</f>
        <v>0</v>
      </c>
      <c r="AG41" s="22"/>
      <c r="AH41" s="22"/>
      <c r="AI41" s="22"/>
      <c r="AJ41" s="118">
        <f>_xlfn.IFNA(VLOOKUP($G22, $B$124:$D$129, 2, FALSE), 0)</f>
        <v>0</v>
      </c>
      <c r="AK41" s="118">
        <f t="shared" si="25"/>
        <v>0</v>
      </c>
      <c r="AL41" s="20">
        <f t="shared" si="19"/>
        <v>0</v>
      </c>
      <c r="AM41" s="21">
        <f>ROUND(AL41,0)</f>
        <v>0</v>
      </c>
      <c r="AN41" s="22"/>
      <c r="AO41" s="28">
        <f>+K41+R41+Y41+AF41+AM41</f>
        <v>0</v>
      </c>
    </row>
    <row r="42" spans="2:41" s="73" customFormat="1" ht="15.75" x14ac:dyDescent="0.25">
      <c r="B42" s="655" t="s">
        <v>294</v>
      </c>
      <c r="C42" s="596"/>
      <c r="D42" s="56"/>
      <c r="E42" s="56"/>
      <c r="F42" s="56"/>
      <c r="G42" s="56"/>
      <c r="H42" s="56"/>
      <c r="I42" s="57"/>
      <c r="J42" s="62"/>
      <c r="K42" s="61">
        <f>SUM(K25:K41)</f>
        <v>0</v>
      </c>
      <c r="L42" s="22"/>
      <c r="M42" s="59"/>
      <c r="N42" s="60"/>
      <c r="O42" s="60"/>
      <c r="P42" s="57"/>
      <c r="Q42" s="57"/>
      <c r="R42" s="61">
        <f>SUM(R25:R41)</f>
        <v>0</v>
      </c>
      <c r="S42" s="22"/>
      <c r="T42" s="60"/>
      <c r="U42" s="60"/>
      <c r="V42" s="60"/>
      <c r="W42" s="57"/>
      <c r="X42" s="57"/>
      <c r="Y42" s="61">
        <f>SUM(Y25:Y41)</f>
        <v>0</v>
      </c>
      <c r="Z42" s="56"/>
      <c r="AA42" s="60"/>
      <c r="AB42" s="60"/>
      <c r="AC42" s="60"/>
      <c r="AD42" s="57"/>
      <c r="AE42" s="62"/>
      <c r="AF42" s="61">
        <f>SUM(AF25:AF41)</f>
        <v>0</v>
      </c>
      <c r="AG42" s="22"/>
      <c r="AH42" s="60"/>
      <c r="AI42" s="60"/>
      <c r="AJ42" s="60"/>
      <c r="AK42" s="57"/>
      <c r="AL42" s="57"/>
      <c r="AM42" s="58">
        <f>SUM(AM25:AM41)</f>
        <v>0</v>
      </c>
      <c r="AN42" s="22"/>
      <c r="AO42" s="64">
        <f>K42+R42+Y42+AF42+AM42</f>
        <v>0</v>
      </c>
    </row>
    <row r="43" spans="2:41" s="73" customFormat="1" ht="15.75" x14ac:dyDescent="0.25">
      <c r="B43" s="74"/>
      <c r="C43" s="75"/>
      <c r="D43" s="56"/>
      <c r="E43" s="56"/>
      <c r="F43" s="56"/>
      <c r="G43" s="56"/>
      <c r="H43" s="56"/>
      <c r="I43" s="57"/>
      <c r="J43" s="57"/>
      <c r="K43" s="76"/>
      <c r="L43" s="22"/>
      <c r="M43" s="59"/>
      <c r="N43" s="60"/>
      <c r="O43" s="60"/>
      <c r="P43" s="57"/>
      <c r="Q43" s="57"/>
      <c r="R43" s="76"/>
      <c r="S43" s="22"/>
      <c r="T43" s="60"/>
      <c r="U43" s="60"/>
      <c r="V43" s="60"/>
      <c r="W43" s="57"/>
      <c r="X43" s="57"/>
      <c r="Y43" s="76"/>
      <c r="Z43" s="56"/>
      <c r="AA43" s="60"/>
      <c r="AB43" s="60"/>
      <c r="AC43" s="60"/>
      <c r="AD43" s="57"/>
      <c r="AE43" s="57"/>
      <c r="AF43" s="53"/>
      <c r="AG43" s="22"/>
      <c r="AH43" s="60"/>
      <c r="AI43" s="60"/>
      <c r="AJ43" s="60"/>
      <c r="AK43" s="57"/>
      <c r="AL43" s="57"/>
      <c r="AM43" s="76"/>
      <c r="AN43" s="22"/>
      <c r="AO43" s="67"/>
    </row>
    <row r="44" spans="2:41" s="65" customFormat="1" ht="15.75" x14ac:dyDescent="0.25">
      <c r="B44" s="595" t="s">
        <v>291</v>
      </c>
      <c r="C44" s="596"/>
      <c r="D44" s="77"/>
      <c r="E44" s="77"/>
      <c r="F44" s="77"/>
      <c r="G44" s="77"/>
      <c r="H44" s="77"/>
      <c r="I44" s="78"/>
      <c r="J44" s="78"/>
      <c r="K44" s="79">
        <f>+K23+K42</f>
        <v>0</v>
      </c>
      <c r="L44" s="80"/>
      <c r="M44" s="81"/>
      <c r="N44" s="80"/>
      <c r="O44" s="80"/>
      <c r="P44" s="78"/>
      <c r="Q44" s="78"/>
      <c r="R44" s="79">
        <f>+R23+R42</f>
        <v>0</v>
      </c>
      <c r="S44" s="80"/>
      <c r="T44" s="80"/>
      <c r="U44" s="80"/>
      <c r="V44" s="80"/>
      <c r="W44" s="78"/>
      <c r="X44" s="78"/>
      <c r="Y44" s="79">
        <f>+Y23+Y42</f>
        <v>0</v>
      </c>
      <c r="Z44" s="77"/>
      <c r="AA44" s="80"/>
      <c r="AB44" s="80"/>
      <c r="AC44" s="80"/>
      <c r="AD44" s="78"/>
      <c r="AE44" s="78"/>
      <c r="AF44" s="79">
        <f>+AF23+AF42</f>
        <v>0</v>
      </c>
      <c r="AG44" s="80"/>
      <c r="AH44" s="80"/>
      <c r="AI44" s="80"/>
      <c r="AJ44" s="80"/>
      <c r="AK44" s="78"/>
      <c r="AL44" s="78"/>
      <c r="AM44" s="79">
        <f>+AM23+AM42</f>
        <v>0</v>
      </c>
      <c r="AN44" s="80"/>
      <c r="AO44" s="82">
        <f>+K44+R44+Y44+AF44+AM44</f>
        <v>0</v>
      </c>
    </row>
    <row r="45" spans="2:41" s="65" customFormat="1" ht="15.75" x14ac:dyDescent="0.25">
      <c r="B45" s="83"/>
      <c r="C45" s="84"/>
      <c r="D45" s="77"/>
      <c r="E45" s="412" t="s">
        <v>96</v>
      </c>
      <c r="F45" s="5"/>
      <c r="G45" s="666" t="s">
        <v>100</v>
      </c>
      <c r="H45" s="667"/>
      <c r="I45" s="78"/>
      <c r="J45" s="78"/>
      <c r="K45" s="80"/>
      <c r="L45" s="80"/>
      <c r="M45" s="81"/>
      <c r="N45" s="80"/>
      <c r="O45" s="80"/>
      <c r="P45" s="78"/>
      <c r="Q45" s="78"/>
      <c r="R45" s="80"/>
      <c r="S45" s="80"/>
      <c r="T45" s="80"/>
      <c r="U45" s="80"/>
      <c r="V45" s="80"/>
      <c r="W45" s="78"/>
      <c r="X45" s="78"/>
      <c r="Y45" s="80"/>
      <c r="Z45" s="77"/>
      <c r="AA45" s="80"/>
      <c r="AB45" s="80"/>
      <c r="AC45" s="80"/>
      <c r="AD45" s="78"/>
      <c r="AE45" s="78"/>
      <c r="AF45" s="80"/>
      <c r="AG45" s="80"/>
      <c r="AH45" s="80"/>
      <c r="AI45" s="80"/>
      <c r="AJ45" s="80"/>
      <c r="AK45" s="78"/>
      <c r="AL45" s="78"/>
      <c r="AM45" s="80"/>
      <c r="AN45" s="80"/>
      <c r="AO45" s="85"/>
    </row>
    <row r="46" spans="2:41" x14ac:dyDescent="0.25">
      <c r="B46" s="413"/>
      <c r="C46" s="86" t="s">
        <v>80</v>
      </c>
      <c r="D46" s="5"/>
      <c r="E46" s="246" t="s">
        <v>98</v>
      </c>
      <c r="F46" s="5"/>
      <c r="G46" s="637" t="s">
        <v>121</v>
      </c>
      <c r="H46" s="638"/>
      <c r="I46" s="6"/>
      <c r="J46" s="6"/>
      <c r="K46" s="25">
        <v>0</v>
      </c>
      <c r="L46" s="22"/>
      <c r="M46" s="69"/>
      <c r="N46" s="22"/>
      <c r="O46" s="22"/>
      <c r="P46" s="6"/>
      <c r="Q46" s="6"/>
      <c r="R46" s="25">
        <v>0</v>
      </c>
      <c r="S46" s="22"/>
      <c r="T46" s="22"/>
      <c r="U46" s="22"/>
      <c r="V46" s="22"/>
      <c r="W46" s="6"/>
      <c r="X46" s="6"/>
      <c r="Y46" s="25">
        <v>0</v>
      </c>
      <c r="Z46" s="5"/>
      <c r="AA46" s="22"/>
      <c r="AB46" s="22"/>
      <c r="AC46" s="22"/>
      <c r="AD46" s="6"/>
      <c r="AE46" s="6"/>
      <c r="AF46" s="25">
        <v>0</v>
      </c>
      <c r="AG46" s="22"/>
      <c r="AH46" s="22"/>
      <c r="AI46" s="22"/>
      <c r="AJ46" s="22"/>
      <c r="AK46" s="6"/>
      <c r="AL46" s="6"/>
      <c r="AM46" s="25">
        <v>0</v>
      </c>
      <c r="AN46" s="22"/>
      <c r="AO46" s="236">
        <f t="shared" ref="AO46:AO75" si="26">+K46+R46+Y46+AF46+AM46</f>
        <v>0</v>
      </c>
    </row>
    <row r="47" spans="2:41" x14ac:dyDescent="0.25">
      <c r="B47" s="413"/>
      <c r="C47" s="86" t="s">
        <v>89</v>
      </c>
      <c r="D47" s="5"/>
      <c r="E47" s="247"/>
      <c r="F47" s="5"/>
      <c r="G47" s="639"/>
      <c r="H47" s="640"/>
      <c r="I47" s="6"/>
      <c r="J47" s="6"/>
      <c r="K47" s="25">
        <v>0</v>
      </c>
      <c r="L47" s="22"/>
      <c r="M47" s="69"/>
      <c r="N47" s="22"/>
      <c r="O47" s="22"/>
      <c r="P47" s="6"/>
      <c r="Q47" s="6"/>
      <c r="R47" s="25">
        <v>0</v>
      </c>
      <c r="S47" s="22"/>
      <c r="T47" s="22"/>
      <c r="U47" s="22"/>
      <c r="V47" s="22"/>
      <c r="W47" s="6"/>
      <c r="X47" s="6"/>
      <c r="Y47" s="25">
        <v>0</v>
      </c>
      <c r="Z47" s="5"/>
      <c r="AA47" s="22"/>
      <c r="AB47" s="22"/>
      <c r="AC47" s="22"/>
      <c r="AD47" s="6"/>
      <c r="AE47" s="6"/>
      <c r="AF47" s="25">
        <v>0</v>
      </c>
      <c r="AG47" s="22"/>
      <c r="AH47" s="22"/>
      <c r="AI47" s="22"/>
      <c r="AJ47" s="22"/>
      <c r="AK47" s="6"/>
      <c r="AL47" s="6"/>
      <c r="AM47" s="25">
        <v>0</v>
      </c>
      <c r="AN47" s="22"/>
      <c r="AO47" s="236">
        <f>+K47+R47+Y47+AF47+AM47</f>
        <v>0</v>
      </c>
    </row>
    <row r="48" spans="2:41" ht="15.75" x14ac:dyDescent="0.25">
      <c r="B48" s="658" t="s">
        <v>275</v>
      </c>
      <c r="C48" s="659"/>
      <c r="D48" s="5"/>
      <c r="E48" s="77"/>
      <c r="F48" s="77"/>
      <c r="G48" s="77"/>
      <c r="H48" s="77"/>
      <c r="I48" s="6"/>
      <c r="J48" s="6"/>
      <c r="K48" s="99">
        <f>SUM(K46:K47)</f>
        <v>0</v>
      </c>
      <c r="L48" s="22"/>
      <c r="M48" s="69"/>
      <c r="N48" s="22"/>
      <c r="O48" s="22"/>
      <c r="P48" s="6"/>
      <c r="Q48" s="6"/>
      <c r="R48" s="99">
        <f>SUM(R46:R47)</f>
        <v>0</v>
      </c>
      <c r="S48" s="22"/>
      <c r="T48" s="22"/>
      <c r="U48" s="22"/>
      <c r="V48" s="22"/>
      <c r="W48" s="6"/>
      <c r="X48" s="6"/>
      <c r="Y48" s="99">
        <f>SUM(Y46:Y47)</f>
        <v>0</v>
      </c>
      <c r="Z48" s="5"/>
      <c r="AA48" s="22"/>
      <c r="AB48" s="22"/>
      <c r="AC48" s="22"/>
      <c r="AD48" s="6"/>
      <c r="AE48" s="6"/>
      <c r="AF48" s="99">
        <f>SUM(AF46:AF47)</f>
        <v>0</v>
      </c>
      <c r="AG48" s="22"/>
      <c r="AH48" s="22"/>
      <c r="AI48" s="22"/>
      <c r="AJ48" s="22"/>
      <c r="AK48" s="6"/>
      <c r="AL48" s="6"/>
      <c r="AM48" s="99">
        <f>SUM(AM46:AM47)</f>
        <v>0</v>
      </c>
      <c r="AN48" s="22"/>
      <c r="AO48" s="362">
        <f>+K48+R48+Y48+AF48+AM48</f>
        <v>0</v>
      </c>
    </row>
    <row r="49" spans="2:41" s="65" customFormat="1" ht="15.75" x14ac:dyDescent="0.25">
      <c r="B49" s="83"/>
      <c r="C49" s="84"/>
      <c r="D49" s="77"/>
      <c r="E49" s="77"/>
      <c r="F49" s="77"/>
      <c r="G49" s="77"/>
      <c r="H49" s="77"/>
      <c r="I49" s="78"/>
      <c r="J49" s="78"/>
      <c r="K49" s="80"/>
      <c r="L49" s="80"/>
      <c r="M49" s="81"/>
      <c r="N49" s="80"/>
      <c r="O49" s="80"/>
      <c r="P49" s="78"/>
      <c r="Q49" s="78"/>
      <c r="R49" s="80"/>
      <c r="S49" s="80"/>
      <c r="T49" s="80"/>
      <c r="U49" s="80"/>
      <c r="V49" s="80"/>
      <c r="W49" s="78"/>
      <c r="X49" s="78"/>
      <c r="Y49" s="80"/>
      <c r="Z49" s="77"/>
      <c r="AA49" s="80"/>
      <c r="AB49" s="80"/>
      <c r="AC49" s="80"/>
      <c r="AD49" s="78"/>
      <c r="AE49" s="78"/>
      <c r="AF49" s="80"/>
      <c r="AG49" s="80"/>
      <c r="AH49" s="80"/>
      <c r="AI49" s="80"/>
      <c r="AJ49" s="80"/>
      <c r="AK49" s="78"/>
      <c r="AL49" s="78"/>
      <c r="AM49" s="80"/>
      <c r="AN49" s="80"/>
      <c r="AO49" s="85"/>
    </row>
    <row r="50" spans="2:41" x14ac:dyDescent="0.25">
      <c r="B50" s="656" t="s">
        <v>48</v>
      </c>
      <c r="C50" s="657"/>
      <c r="D50" s="5"/>
      <c r="E50" s="412" t="s">
        <v>96</v>
      </c>
      <c r="F50" s="5"/>
      <c r="G50" s="666" t="s">
        <v>100</v>
      </c>
      <c r="H50" s="667"/>
      <c r="I50" s="6"/>
      <c r="J50" s="6"/>
      <c r="K50" s="87">
        <f>SUM(K51:K53)</f>
        <v>0</v>
      </c>
      <c r="L50" s="22"/>
      <c r="M50" s="69"/>
      <c r="N50" s="22"/>
      <c r="O50" s="22"/>
      <c r="P50" s="6"/>
      <c r="Q50" s="6"/>
      <c r="R50" s="87">
        <f>SUM(R51:R53)</f>
        <v>0</v>
      </c>
      <c r="S50" s="22"/>
      <c r="T50" s="22"/>
      <c r="U50" s="22"/>
      <c r="V50" s="22"/>
      <c r="W50" s="6"/>
      <c r="X50" s="6"/>
      <c r="Y50" s="87">
        <f>SUM(Y51:Y53)</f>
        <v>0</v>
      </c>
      <c r="Z50" s="5"/>
      <c r="AA50" s="22"/>
      <c r="AB50" s="22"/>
      <c r="AC50" s="22"/>
      <c r="AD50" s="6"/>
      <c r="AE50" s="6"/>
      <c r="AF50" s="87">
        <f>SUM(AF51:AF53)</f>
        <v>0</v>
      </c>
      <c r="AG50" s="22"/>
      <c r="AH50" s="22"/>
      <c r="AI50" s="22"/>
      <c r="AJ50" s="22"/>
      <c r="AK50" s="6"/>
      <c r="AL50" s="6"/>
      <c r="AM50" s="87">
        <f>SUM(AM51:AM53)</f>
        <v>0</v>
      </c>
      <c r="AN50" s="22"/>
      <c r="AO50" s="363">
        <f>K50+R50+Y50+AF50+AM50</f>
        <v>0</v>
      </c>
    </row>
    <row r="51" spans="2:41" x14ac:dyDescent="0.25">
      <c r="B51" s="413"/>
      <c r="C51" s="86" t="s">
        <v>49</v>
      </c>
      <c r="D51" s="5"/>
      <c r="E51" s="248"/>
      <c r="F51" s="5"/>
      <c r="G51" s="637"/>
      <c r="H51" s="638"/>
      <c r="I51" s="6"/>
      <c r="J51" s="6"/>
      <c r="K51" s="25">
        <v>0</v>
      </c>
      <c r="L51" s="22"/>
      <c r="M51" s="69"/>
      <c r="N51" s="22"/>
      <c r="O51" s="22"/>
      <c r="P51" s="6"/>
      <c r="Q51" s="6"/>
      <c r="R51" s="25">
        <v>0</v>
      </c>
      <c r="S51" s="22"/>
      <c r="T51" s="22"/>
      <c r="U51" s="22"/>
      <c r="V51" s="22"/>
      <c r="W51" s="6"/>
      <c r="X51" s="6"/>
      <c r="Y51" s="25">
        <v>0</v>
      </c>
      <c r="Z51" s="5"/>
      <c r="AA51" s="22"/>
      <c r="AB51" s="22"/>
      <c r="AC51" s="22"/>
      <c r="AD51" s="6"/>
      <c r="AE51" s="6"/>
      <c r="AF51" s="25">
        <v>0</v>
      </c>
      <c r="AG51" s="22"/>
      <c r="AH51" s="22"/>
      <c r="AI51" s="22"/>
      <c r="AJ51" s="22"/>
      <c r="AK51" s="6"/>
      <c r="AL51" s="6"/>
      <c r="AM51" s="25">
        <v>0</v>
      </c>
      <c r="AN51" s="22"/>
      <c r="AO51" s="236">
        <f>+K51+R51+Y51+AF51+AM51</f>
        <v>0</v>
      </c>
    </row>
    <row r="52" spans="2:41" x14ac:dyDescent="0.25">
      <c r="B52" s="413"/>
      <c r="C52" s="86" t="s">
        <v>292</v>
      </c>
      <c r="D52" s="5"/>
      <c r="E52" s="248"/>
      <c r="F52" s="5"/>
      <c r="G52" s="635"/>
      <c r="H52" s="636"/>
      <c r="I52" s="6"/>
      <c r="J52" s="6"/>
      <c r="K52" s="25">
        <v>0</v>
      </c>
      <c r="L52" s="22"/>
      <c r="M52" s="69"/>
      <c r="N52" s="22"/>
      <c r="O52" s="22"/>
      <c r="P52" s="6"/>
      <c r="Q52" s="6"/>
      <c r="R52" s="25">
        <v>0</v>
      </c>
      <c r="S52" s="22"/>
      <c r="T52" s="22"/>
      <c r="U52" s="22"/>
      <c r="V52" s="22"/>
      <c r="W52" s="6"/>
      <c r="X52" s="6"/>
      <c r="Y52" s="25">
        <v>0</v>
      </c>
      <c r="Z52" s="5"/>
      <c r="AA52" s="22"/>
      <c r="AB52" s="22"/>
      <c r="AC52" s="22"/>
      <c r="AD52" s="6"/>
      <c r="AE52" s="6"/>
      <c r="AF52" s="25">
        <v>0</v>
      </c>
      <c r="AG52" s="22"/>
      <c r="AH52" s="22"/>
      <c r="AI52" s="22"/>
      <c r="AJ52" s="22"/>
      <c r="AK52" s="6"/>
      <c r="AL52" s="6"/>
      <c r="AM52" s="25">
        <v>0</v>
      </c>
      <c r="AN52" s="22"/>
      <c r="AO52" s="236">
        <f>+K52+R52+Y52+AF52+AM52</f>
        <v>0</v>
      </c>
    </row>
    <row r="53" spans="2:41" x14ac:dyDescent="0.25">
      <c r="B53" s="413"/>
      <c r="C53" s="86" t="s">
        <v>50</v>
      </c>
      <c r="D53" s="5"/>
      <c r="E53" s="247"/>
      <c r="F53" s="5"/>
      <c r="G53" s="639"/>
      <c r="H53" s="640"/>
      <c r="I53" s="6"/>
      <c r="J53" s="6"/>
      <c r="K53" s="25">
        <v>0</v>
      </c>
      <c r="L53" s="22"/>
      <c r="M53" s="69"/>
      <c r="N53" s="22"/>
      <c r="O53" s="22"/>
      <c r="P53" s="6"/>
      <c r="Q53" s="6"/>
      <c r="R53" s="25">
        <v>0</v>
      </c>
      <c r="S53" s="22"/>
      <c r="T53" s="22"/>
      <c r="U53" s="22"/>
      <c r="V53" s="22"/>
      <c r="W53" s="6"/>
      <c r="X53" s="6"/>
      <c r="Y53" s="25">
        <v>0</v>
      </c>
      <c r="Z53" s="5"/>
      <c r="AA53" s="22"/>
      <c r="AB53" s="22"/>
      <c r="AC53" s="22"/>
      <c r="AD53" s="6"/>
      <c r="AE53" s="6"/>
      <c r="AF53" s="25">
        <v>0</v>
      </c>
      <c r="AG53" s="22"/>
      <c r="AH53" s="22"/>
      <c r="AI53" s="22"/>
      <c r="AJ53" s="22"/>
      <c r="AK53" s="6"/>
      <c r="AL53" s="6"/>
      <c r="AM53" s="25">
        <v>0</v>
      </c>
      <c r="AN53" s="22"/>
      <c r="AO53" s="236">
        <f>+K53+R53+Y53+AF53+AM53</f>
        <v>0</v>
      </c>
    </row>
    <row r="54" spans="2:41" x14ac:dyDescent="0.25">
      <c r="B54" s="656" t="s">
        <v>51</v>
      </c>
      <c r="C54" s="657"/>
      <c r="D54" s="5"/>
      <c r="E54" s="5"/>
      <c r="F54" s="5"/>
      <c r="G54" s="5"/>
      <c r="H54" s="5"/>
      <c r="I54" s="6"/>
      <c r="J54" s="6"/>
      <c r="K54" s="87">
        <f>SUM(K55:K63)</f>
        <v>0</v>
      </c>
      <c r="L54" s="22"/>
      <c r="M54" s="69"/>
      <c r="N54" s="22"/>
      <c r="O54" s="22"/>
      <c r="P54" s="6"/>
      <c r="Q54" s="6"/>
      <c r="R54" s="87">
        <f>SUM(R55:R63)</f>
        <v>0</v>
      </c>
      <c r="S54" s="22"/>
      <c r="T54" s="22"/>
      <c r="U54" s="22"/>
      <c r="V54" s="22"/>
      <c r="W54" s="6"/>
      <c r="X54" s="6"/>
      <c r="Y54" s="87">
        <f>SUM(Y55:Y63)</f>
        <v>0</v>
      </c>
      <c r="Z54" s="5"/>
      <c r="AA54" s="22"/>
      <c r="AB54" s="22"/>
      <c r="AC54" s="22"/>
      <c r="AD54" s="6"/>
      <c r="AE54" s="6"/>
      <c r="AF54" s="87">
        <f>SUM(AF55:AF63)</f>
        <v>0</v>
      </c>
      <c r="AG54" s="22"/>
      <c r="AH54" s="22"/>
      <c r="AI54" s="22"/>
      <c r="AJ54" s="22"/>
      <c r="AK54" s="6"/>
      <c r="AL54" s="6"/>
      <c r="AM54" s="87">
        <f>SUM(AM55:AM63)</f>
        <v>0</v>
      </c>
      <c r="AN54" s="22"/>
      <c r="AO54" s="363">
        <f t="shared" si="26"/>
        <v>0</v>
      </c>
    </row>
    <row r="55" spans="2:41" x14ac:dyDescent="0.25">
      <c r="B55" s="413"/>
      <c r="C55" s="86" t="s">
        <v>53</v>
      </c>
      <c r="D55" s="5"/>
      <c r="E55" s="246"/>
      <c r="F55" s="5"/>
      <c r="G55" s="637"/>
      <c r="H55" s="638"/>
      <c r="I55" s="6"/>
      <c r="J55" s="6"/>
      <c r="K55" s="25">
        <v>0</v>
      </c>
      <c r="L55" s="22"/>
      <c r="M55" s="69"/>
      <c r="N55" s="22"/>
      <c r="O55" s="22"/>
      <c r="P55" s="6"/>
      <c r="Q55" s="6"/>
      <c r="R55" s="25">
        <v>0</v>
      </c>
      <c r="S55" s="22"/>
      <c r="T55" s="22"/>
      <c r="U55" s="22"/>
      <c r="V55" s="22"/>
      <c r="W55" s="6"/>
      <c r="X55" s="6"/>
      <c r="Y55" s="25">
        <v>0</v>
      </c>
      <c r="Z55" s="5"/>
      <c r="AA55" s="22"/>
      <c r="AB55" s="22"/>
      <c r="AC55" s="22"/>
      <c r="AD55" s="6"/>
      <c r="AE55" s="6"/>
      <c r="AF55" s="25">
        <v>0</v>
      </c>
      <c r="AG55" s="22"/>
      <c r="AH55" s="22"/>
      <c r="AI55" s="22"/>
      <c r="AJ55" s="22"/>
      <c r="AK55" s="6"/>
      <c r="AL55" s="6"/>
      <c r="AM55" s="25">
        <v>0</v>
      </c>
      <c r="AN55" s="22"/>
      <c r="AO55" s="236">
        <f t="shared" si="26"/>
        <v>0</v>
      </c>
    </row>
    <row r="56" spans="2:41" x14ac:dyDescent="0.25">
      <c r="B56" s="413"/>
      <c r="C56" s="86" t="s">
        <v>54</v>
      </c>
      <c r="D56" s="5"/>
      <c r="E56" s="248"/>
      <c r="F56" s="5"/>
      <c r="G56" s="635"/>
      <c r="H56" s="636"/>
      <c r="I56" s="6"/>
      <c r="J56" s="6"/>
      <c r="K56" s="25">
        <v>0</v>
      </c>
      <c r="L56" s="22"/>
      <c r="M56" s="69"/>
      <c r="N56" s="22"/>
      <c r="O56" s="22"/>
      <c r="P56" s="6"/>
      <c r="Q56" s="6"/>
      <c r="R56" s="25">
        <v>0</v>
      </c>
      <c r="S56" s="22"/>
      <c r="T56" s="22"/>
      <c r="U56" s="22"/>
      <c r="V56" s="22"/>
      <c r="W56" s="6"/>
      <c r="X56" s="6"/>
      <c r="Y56" s="25">
        <v>0</v>
      </c>
      <c r="Z56" s="5"/>
      <c r="AA56" s="22"/>
      <c r="AB56" s="22"/>
      <c r="AC56" s="22"/>
      <c r="AD56" s="6"/>
      <c r="AE56" s="6"/>
      <c r="AF56" s="25">
        <v>0</v>
      </c>
      <c r="AG56" s="22"/>
      <c r="AH56" s="22"/>
      <c r="AI56" s="22"/>
      <c r="AJ56" s="22"/>
      <c r="AK56" s="6"/>
      <c r="AL56" s="6"/>
      <c r="AM56" s="25">
        <v>0</v>
      </c>
      <c r="AN56" s="22"/>
      <c r="AO56" s="236">
        <f t="shared" si="26"/>
        <v>0</v>
      </c>
    </row>
    <row r="57" spans="2:41" x14ac:dyDescent="0.25">
      <c r="B57" s="413"/>
      <c r="C57" s="86" t="s">
        <v>226</v>
      </c>
      <c r="D57" s="5"/>
      <c r="E57" s="248"/>
      <c r="F57" s="5"/>
      <c r="G57" s="635"/>
      <c r="H57" s="636"/>
      <c r="I57" s="6"/>
      <c r="J57" s="6"/>
      <c r="K57" s="25">
        <v>0</v>
      </c>
      <c r="L57" s="22"/>
      <c r="M57" s="69"/>
      <c r="N57" s="22"/>
      <c r="O57" s="22"/>
      <c r="P57" s="6"/>
      <c r="Q57" s="6"/>
      <c r="R57" s="25">
        <v>0</v>
      </c>
      <c r="S57" s="22"/>
      <c r="T57" s="22"/>
      <c r="U57" s="22"/>
      <c r="V57" s="22"/>
      <c r="W57" s="6"/>
      <c r="X57" s="6"/>
      <c r="Y57" s="25">
        <v>0</v>
      </c>
      <c r="Z57" s="5"/>
      <c r="AA57" s="22"/>
      <c r="AB57" s="22"/>
      <c r="AC57" s="22"/>
      <c r="AD57" s="6"/>
      <c r="AE57" s="6"/>
      <c r="AF57" s="25">
        <v>0</v>
      </c>
      <c r="AG57" s="22"/>
      <c r="AH57" s="22"/>
      <c r="AI57" s="22"/>
      <c r="AJ57" s="22"/>
      <c r="AK57" s="6"/>
      <c r="AL57" s="6"/>
      <c r="AM57" s="25">
        <v>0</v>
      </c>
      <c r="AN57" s="22"/>
      <c r="AO57" s="236">
        <f t="shared" si="26"/>
        <v>0</v>
      </c>
    </row>
    <row r="58" spans="2:41" x14ac:dyDescent="0.25">
      <c r="B58" s="413"/>
      <c r="C58" s="86" t="s">
        <v>55</v>
      </c>
      <c r="D58" s="5"/>
      <c r="E58" s="248"/>
      <c r="F58" s="5"/>
      <c r="G58" s="635"/>
      <c r="H58" s="636"/>
      <c r="I58" s="6"/>
      <c r="J58" s="6"/>
      <c r="K58" s="25">
        <v>0</v>
      </c>
      <c r="L58" s="22"/>
      <c r="M58" s="69"/>
      <c r="N58" s="22"/>
      <c r="O58" s="22"/>
      <c r="P58" s="6"/>
      <c r="Q58" s="6"/>
      <c r="R58" s="25">
        <v>0</v>
      </c>
      <c r="S58" s="22"/>
      <c r="T58" s="22"/>
      <c r="U58" s="22"/>
      <c r="V58" s="22"/>
      <c r="W58" s="6"/>
      <c r="X58" s="6"/>
      <c r="Y58" s="25">
        <v>0</v>
      </c>
      <c r="Z58" s="5"/>
      <c r="AA58" s="22"/>
      <c r="AB58" s="22"/>
      <c r="AC58" s="22"/>
      <c r="AD58" s="6"/>
      <c r="AE58" s="6"/>
      <c r="AF58" s="25">
        <v>0</v>
      </c>
      <c r="AG58" s="22"/>
      <c r="AH58" s="22"/>
      <c r="AI58" s="22"/>
      <c r="AJ58" s="22"/>
      <c r="AK58" s="6"/>
      <c r="AL58" s="6"/>
      <c r="AM58" s="25">
        <v>0</v>
      </c>
      <c r="AN58" s="22"/>
      <c r="AO58" s="236">
        <f t="shared" si="26"/>
        <v>0</v>
      </c>
    </row>
    <row r="59" spans="2:41" x14ac:dyDescent="0.25">
      <c r="B59" s="413"/>
      <c r="C59" s="86" t="s">
        <v>56</v>
      </c>
      <c r="D59" s="5"/>
      <c r="E59" s="248"/>
      <c r="F59" s="5"/>
      <c r="G59" s="635"/>
      <c r="H59" s="636"/>
      <c r="I59" s="6"/>
      <c r="J59" s="6"/>
      <c r="K59" s="25">
        <v>0</v>
      </c>
      <c r="L59" s="22"/>
      <c r="M59" s="69"/>
      <c r="N59" s="22"/>
      <c r="O59" s="22"/>
      <c r="P59" s="6"/>
      <c r="Q59" s="6"/>
      <c r="R59" s="25">
        <v>0</v>
      </c>
      <c r="S59" s="22"/>
      <c r="T59" s="22"/>
      <c r="U59" s="22"/>
      <c r="V59" s="22"/>
      <c r="W59" s="6"/>
      <c r="X59" s="6"/>
      <c r="Y59" s="25">
        <v>0</v>
      </c>
      <c r="Z59" s="5"/>
      <c r="AA59" s="22"/>
      <c r="AB59" s="22"/>
      <c r="AC59" s="22"/>
      <c r="AD59" s="6"/>
      <c r="AE59" s="6"/>
      <c r="AF59" s="25">
        <v>0</v>
      </c>
      <c r="AG59" s="22"/>
      <c r="AH59" s="22"/>
      <c r="AI59" s="22"/>
      <c r="AJ59" s="22"/>
      <c r="AK59" s="6"/>
      <c r="AL59" s="6"/>
      <c r="AM59" s="25">
        <v>0</v>
      </c>
      <c r="AN59" s="22"/>
      <c r="AO59" s="236">
        <f t="shared" si="26"/>
        <v>0</v>
      </c>
    </row>
    <row r="60" spans="2:41" x14ac:dyDescent="0.25">
      <c r="B60" s="413"/>
      <c r="C60" s="86" t="s">
        <v>59</v>
      </c>
      <c r="D60" s="5"/>
      <c r="E60" s="248"/>
      <c r="F60" s="5"/>
      <c r="G60" s="635"/>
      <c r="H60" s="636"/>
      <c r="I60" s="6"/>
      <c r="J60" s="6"/>
      <c r="K60" s="25">
        <v>0</v>
      </c>
      <c r="L60" s="22"/>
      <c r="M60" s="69"/>
      <c r="N60" s="22"/>
      <c r="O60" s="22"/>
      <c r="P60" s="6"/>
      <c r="Q60" s="6"/>
      <c r="R60" s="25">
        <v>0</v>
      </c>
      <c r="S60" s="22"/>
      <c r="T60" s="22"/>
      <c r="U60" s="22"/>
      <c r="V60" s="22"/>
      <c r="W60" s="6"/>
      <c r="X60" s="6"/>
      <c r="Y60" s="25">
        <v>0</v>
      </c>
      <c r="Z60" s="5"/>
      <c r="AA60" s="22"/>
      <c r="AB60" s="22"/>
      <c r="AC60" s="22"/>
      <c r="AD60" s="6"/>
      <c r="AE60" s="6"/>
      <c r="AF60" s="25">
        <v>0</v>
      </c>
      <c r="AG60" s="22"/>
      <c r="AH60" s="22"/>
      <c r="AI60" s="22"/>
      <c r="AJ60" s="22"/>
      <c r="AK60" s="6"/>
      <c r="AL60" s="6"/>
      <c r="AM60" s="25">
        <v>0</v>
      </c>
      <c r="AN60" s="22"/>
      <c r="AO60" s="236">
        <f t="shared" si="26"/>
        <v>0</v>
      </c>
    </row>
    <row r="61" spans="2:41" x14ac:dyDescent="0.25">
      <c r="B61" s="413"/>
      <c r="C61" s="86" t="s">
        <v>93</v>
      </c>
      <c r="D61" s="5"/>
      <c r="E61" s="248"/>
      <c r="F61" s="5"/>
      <c r="G61" s="635"/>
      <c r="H61" s="636"/>
      <c r="I61" s="6"/>
      <c r="J61" s="6"/>
      <c r="K61" s="25">
        <v>0</v>
      </c>
      <c r="L61" s="22"/>
      <c r="M61" s="69"/>
      <c r="N61" s="22"/>
      <c r="O61" s="22"/>
      <c r="P61" s="6"/>
      <c r="Q61" s="6"/>
      <c r="R61" s="25">
        <v>0</v>
      </c>
      <c r="S61" s="22"/>
      <c r="T61" s="22"/>
      <c r="U61" s="22"/>
      <c r="V61" s="22"/>
      <c r="W61" s="6"/>
      <c r="X61" s="6"/>
      <c r="Y61" s="25">
        <v>0</v>
      </c>
      <c r="Z61" s="5"/>
      <c r="AA61" s="22"/>
      <c r="AB61" s="22"/>
      <c r="AC61" s="22"/>
      <c r="AD61" s="6"/>
      <c r="AE61" s="6"/>
      <c r="AF61" s="25">
        <v>0</v>
      </c>
      <c r="AG61" s="22"/>
      <c r="AH61" s="22"/>
      <c r="AI61" s="22"/>
      <c r="AJ61" s="22"/>
      <c r="AK61" s="6"/>
      <c r="AL61" s="6"/>
      <c r="AM61" s="25">
        <v>0</v>
      </c>
      <c r="AN61" s="22"/>
      <c r="AO61" s="236">
        <f t="shared" si="26"/>
        <v>0</v>
      </c>
    </row>
    <row r="62" spans="2:41" x14ac:dyDescent="0.25">
      <c r="B62" s="413"/>
      <c r="C62" s="365" t="s">
        <v>94</v>
      </c>
      <c r="D62" s="5"/>
      <c r="E62" s="248"/>
      <c r="F62" s="5"/>
      <c r="G62" s="635"/>
      <c r="H62" s="636"/>
      <c r="I62" s="6"/>
      <c r="J62" s="6"/>
      <c r="K62" s="25">
        <v>0</v>
      </c>
      <c r="L62" s="22"/>
      <c r="M62" s="69"/>
      <c r="N62" s="22"/>
      <c r="O62" s="22"/>
      <c r="P62" s="6"/>
      <c r="Q62" s="6"/>
      <c r="R62" s="25">
        <v>0</v>
      </c>
      <c r="S62" s="22"/>
      <c r="T62" s="22"/>
      <c r="U62" s="22"/>
      <c r="V62" s="22"/>
      <c r="W62" s="6"/>
      <c r="X62" s="6"/>
      <c r="Y62" s="25">
        <v>0</v>
      </c>
      <c r="Z62" s="5"/>
      <c r="AA62" s="22"/>
      <c r="AB62" s="22"/>
      <c r="AC62" s="22"/>
      <c r="AD62" s="6"/>
      <c r="AE62" s="6"/>
      <c r="AF62" s="25">
        <v>0</v>
      </c>
      <c r="AG62" s="22"/>
      <c r="AH62" s="22"/>
      <c r="AI62" s="22"/>
      <c r="AJ62" s="22"/>
      <c r="AK62" s="6"/>
      <c r="AL62" s="6"/>
      <c r="AM62" s="25">
        <v>0</v>
      </c>
      <c r="AN62" s="22"/>
      <c r="AO62" s="236">
        <f t="shared" si="26"/>
        <v>0</v>
      </c>
    </row>
    <row r="63" spans="2:41" x14ac:dyDescent="0.25">
      <c r="B63" s="413"/>
      <c r="C63" s="86" t="s">
        <v>95</v>
      </c>
      <c r="D63" s="5"/>
      <c r="E63" s="247"/>
      <c r="F63" s="5"/>
      <c r="G63" s="639"/>
      <c r="H63" s="640"/>
      <c r="I63" s="6"/>
      <c r="J63" s="6"/>
      <c r="K63" s="25">
        <v>0</v>
      </c>
      <c r="L63" s="22"/>
      <c r="M63" s="69"/>
      <c r="N63" s="22"/>
      <c r="O63" s="22"/>
      <c r="P63" s="6"/>
      <c r="Q63" s="6"/>
      <c r="R63" s="25">
        <v>0</v>
      </c>
      <c r="S63" s="22"/>
      <c r="T63" s="22"/>
      <c r="U63" s="22"/>
      <c r="V63" s="22"/>
      <c r="W63" s="6"/>
      <c r="X63" s="6"/>
      <c r="Y63" s="25">
        <v>0</v>
      </c>
      <c r="Z63" s="5"/>
      <c r="AA63" s="22"/>
      <c r="AB63" s="22"/>
      <c r="AC63" s="22"/>
      <c r="AD63" s="6"/>
      <c r="AE63" s="6"/>
      <c r="AF63" s="25">
        <v>0</v>
      </c>
      <c r="AG63" s="22"/>
      <c r="AH63" s="22"/>
      <c r="AI63" s="22"/>
      <c r="AJ63" s="22"/>
      <c r="AK63" s="6"/>
      <c r="AL63" s="6"/>
      <c r="AM63" s="25">
        <v>0</v>
      </c>
      <c r="AN63" s="22"/>
      <c r="AO63" s="236">
        <f t="shared" si="26"/>
        <v>0</v>
      </c>
    </row>
    <row r="64" spans="2:41" x14ac:dyDescent="0.25">
      <c r="B64" s="656" t="s">
        <v>60</v>
      </c>
      <c r="C64" s="657"/>
      <c r="D64" s="5"/>
      <c r="E64" s="5"/>
      <c r="F64" s="5"/>
      <c r="G64" s="5"/>
      <c r="H64" s="5"/>
      <c r="I64" s="6"/>
      <c r="J64" s="6"/>
      <c r="K64" s="87">
        <f>SUM(K65:K69)</f>
        <v>0</v>
      </c>
      <c r="L64" s="22"/>
      <c r="M64" s="69"/>
      <c r="N64" s="22"/>
      <c r="O64" s="22"/>
      <c r="P64" s="6"/>
      <c r="Q64" s="6"/>
      <c r="R64" s="87">
        <f>SUM(R65:R69)</f>
        <v>0</v>
      </c>
      <c r="S64" s="22"/>
      <c r="T64" s="22"/>
      <c r="U64" s="22"/>
      <c r="V64" s="22"/>
      <c r="W64" s="6"/>
      <c r="X64" s="6"/>
      <c r="Y64" s="87">
        <f>SUM(Y65:Y69)</f>
        <v>0</v>
      </c>
      <c r="Z64" s="5"/>
      <c r="AA64" s="22"/>
      <c r="AB64" s="22"/>
      <c r="AC64" s="22"/>
      <c r="AD64" s="6"/>
      <c r="AE64" s="6"/>
      <c r="AF64" s="87">
        <f>SUM(AF65:AF69)</f>
        <v>0</v>
      </c>
      <c r="AG64" s="22"/>
      <c r="AH64" s="22"/>
      <c r="AI64" s="22"/>
      <c r="AJ64" s="22"/>
      <c r="AK64" s="6"/>
      <c r="AL64" s="6"/>
      <c r="AM64" s="87">
        <f>SUM(AM65:AM69)</f>
        <v>0</v>
      </c>
      <c r="AN64" s="22"/>
      <c r="AO64" s="363">
        <f t="shared" si="26"/>
        <v>0</v>
      </c>
    </row>
    <row r="65" spans="2:41" x14ac:dyDescent="0.25">
      <c r="B65" s="413"/>
      <c r="C65" s="365" t="s">
        <v>92</v>
      </c>
      <c r="D65" s="5"/>
      <c r="E65" s="246"/>
      <c r="F65" s="5"/>
      <c r="G65" s="637"/>
      <c r="H65" s="638"/>
      <c r="I65" s="6"/>
      <c r="J65" s="6"/>
      <c r="K65" s="25">
        <v>0</v>
      </c>
      <c r="L65" s="22"/>
      <c r="M65" s="69"/>
      <c r="N65" s="22"/>
      <c r="O65" s="22"/>
      <c r="P65" s="6"/>
      <c r="Q65" s="6"/>
      <c r="R65" s="25">
        <v>0</v>
      </c>
      <c r="S65" s="22"/>
      <c r="T65" s="22"/>
      <c r="U65" s="22"/>
      <c r="V65" s="22"/>
      <c r="W65" s="6"/>
      <c r="X65" s="6"/>
      <c r="Y65" s="25">
        <v>0</v>
      </c>
      <c r="Z65" s="5"/>
      <c r="AA65" s="22"/>
      <c r="AB65" s="22"/>
      <c r="AC65" s="22"/>
      <c r="AD65" s="6"/>
      <c r="AE65" s="6"/>
      <c r="AF65" s="25">
        <v>0</v>
      </c>
      <c r="AG65" s="22"/>
      <c r="AH65" s="22"/>
      <c r="AI65" s="22"/>
      <c r="AJ65" s="22"/>
      <c r="AK65" s="6"/>
      <c r="AL65" s="6"/>
      <c r="AM65" s="25">
        <v>0</v>
      </c>
      <c r="AN65" s="22"/>
      <c r="AO65" s="236">
        <f t="shared" si="26"/>
        <v>0</v>
      </c>
    </row>
    <row r="66" spans="2:41" x14ac:dyDescent="0.25">
      <c r="B66" s="413"/>
      <c r="C66" s="86" t="s">
        <v>61</v>
      </c>
      <c r="D66" s="5"/>
      <c r="E66" s="248"/>
      <c r="F66" s="5"/>
      <c r="G66" s="635"/>
      <c r="H66" s="636"/>
      <c r="I66" s="6"/>
      <c r="J66" s="6"/>
      <c r="K66" s="25">
        <v>0</v>
      </c>
      <c r="L66" s="22"/>
      <c r="M66" s="69"/>
      <c r="N66" s="22"/>
      <c r="O66" s="22"/>
      <c r="P66" s="6"/>
      <c r="Q66" s="6"/>
      <c r="R66" s="25">
        <v>0</v>
      </c>
      <c r="S66" s="22"/>
      <c r="T66" s="22"/>
      <c r="U66" s="22"/>
      <c r="V66" s="22"/>
      <c r="W66" s="6"/>
      <c r="X66" s="6"/>
      <c r="Y66" s="25">
        <v>0</v>
      </c>
      <c r="Z66" s="5"/>
      <c r="AA66" s="22"/>
      <c r="AB66" s="22"/>
      <c r="AC66" s="22"/>
      <c r="AD66" s="6"/>
      <c r="AE66" s="6"/>
      <c r="AF66" s="25">
        <v>0</v>
      </c>
      <c r="AG66" s="22"/>
      <c r="AH66" s="22"/>
      <c r="AI66" s="22"/>
      <c r="AJ66" s="22"/>
      <c r="AK66" s="6"/>
      <c r="AL66" s="6"/>
      <c r="AM66" s="25">
        <v>0</v>
      </c>
      <c r="AN66" s="22"/>
      <c r="AO66" s="236">
        <f t="shared" si="26"/>
        <v>0</v>
      </c>
    </row>
    <row r="67" spans="2:41" x14ac:dyDescent="0.25">
      <c r="B67" s="413"/>
      <c r="C67" s="86" t="s">
        <v>90</v>
      </c>
      <c r="D67" s="5"/>
      <c r="E67" s="248"/>
      <c r="F67" s="5"/>
      <c r="G67" s="635"/>
      <c r="H67" s="636"/>
      <c r="I67" s="6"/>
      <c r="J67" s="6"/>
      <c r="K67" s="25">
        <v>0</v>
      </c>
      <c r="L67" s="22"/>
      <c r="M67" s="69"/>
      <c r="N67" s="22"/>
      <c r="O67" s="22"/>
      <c r="P67" s="6"/>
      <c r="Q67" s="6"/>
      <c r="R67" s="25">
        <v>0</v>
      </c>
      <c r="S67" s="22"/>
      <c r="T67" s="22"/>
      <c r="U67" s="22"/>
      <c r="V67" s="22"/>
      <c r="W67" s="6"/>
      <c r="X67" s="6"/>
      <c r="Y67" s="25">
        <v>0</v>
      </c>
      <c r="Z67" s="5"/>
      <c r="AA67" s="22"/>
      <c r="AB67" s="22"/>
      <c r="AC67" s="22"/>
      <c r="AD67" s="6"/>
      <c r="AE67" s="6"/>
      <c r="AF67" s="25">
        <v>0</v>
      </c>
      <c r="AG67" s="22"/>
      <c r="AH67" s="22"/>
      <c r="AI67" s="22"/>
      <c r="AJ67" s="22"/>
      <c r="AK67" s="6"/>
      <c r="AL67" s="6"/>
      <c r="AM67" s="25">
        <v>0</v>
      </c>
      <c r="AN67" s="22"/>
      <c r="AO67" s="236">
        <f t="shared" si="26"/>
        <v>0</v>
      </c>
    </row>
    <row r="68" spans="2:41" x14ac:dyDescent="0.25">
      <c r="B68" s="413"/>
      <c r="C68" s="86" t="s">
        <v>62</v>
      </c>
      <c r="D68" s="5"/>
      <c r="E68" s="248"/>
      <c r="F68" s="5"/>
      <c r="G68" s="635"/>
      <c r="H68" s="636"/>
      <c r="I68" s="6"/>
      <c r="J68" s="6"/>
      <c r="K68" s="25">
        <v>0</v>
      </c>
      <c r="L68" s="22"/>
      <c r="M68" s="69"/>
      <c r="N68" s="22"/>
      <c r="O68" s="22"/>
      <c r="P68" s="6"/>
      <c r="Q68" s="6"/>
      <c r="R68" s="25">
        <v>0</v>
      </c>
      <c r="S68" s="22"/>
      <c r="T68" s="22"/>
      <c r="U68" s="22"/>
      <c r="V68" s="22"/>
      <c r="W68" s="6"/>
      <c r="X68" s="6"/>
      <c r="Y68" s="25">
        <v>0</v>
      </c>
      <c r="Z68" s="5"/>
      <c r="AA68" s="22"/>
      <c r="AB68" s="22"/>
      <c r="AC68" s="22"/>
      <c r="AD68" s="6"/>
      <c r="AE68" s="6"/>
      <c r="AF68" s="25">
        <v>0</v>
      </c>
      <c r="AG68" s="22"/>
      <c r="AH68" s="22"/>
      <c r="AI68" s="22"/>
      <c r="AJ68" s="22"/>
      <c r="AK68" s="6"/>
      <c r="AL68" s="6"/>
      <c r="AM68" s="25">
        <v>0</v>
      </c>
      <c r="AN68" s="22"/>
      <c r="AO68" s="236">
        <f t="shared" si="26"/>
        <v>0</v>
      </c>
    </row>
    <row r="69" spans="2:41" x14ac:dyDescent="0.25">
      <c r="B69" s="413"/>
      <c r="C69" s="86" t="s">
        <v>63</v>
      </c>
      <c r="D69" s="5"/>
      <c r="E69" s="247"/>
      <c r="F69" s="5"/>
      <c r="G69" s="639"/>
      <c r="H69" s="640"/>
      <c r="I69" s="6"/>
      <c r="J69" s="6"/>
      <c r="K69" s="25">
        <v>0</v>
      </c>
      <c r="L69" s="22"/>
      <c r="M69" s="69"/>
      <c r="N69" s="22"/>
      <c r="O69" s="22"/>
      <c r="P69" s="6"/>
      <c r="Q69" s="6"/>
      <c r="R69" s="25">
        <v>0</v>
      </c>
      <c r="S69" s="22"/>
      <c r="T69" s="22"/>
      <c r="U69" s="22"/>
      <c r="V69" s="22"/>
      <c r="W69" s="6"/>
      <c r="X69" s="6"/>
      <c r="Y69" s="25">
        <v>0</v>
      </c>
      <c r="Z69" s="5"/>
      <c r="AA69" s="22"/>
      <c r="AB69" s="22"/>
      <c r="AC69" s="22"/>
      <c r="AD69" s="6"/>
      <c r="AE69" s="6"/>
      <c r="AF69" s="25">
        <v>0</v>
      </c>
      <c r="AG69" s="22"/>
      <c r="AH69" s="22"/>
      <c r="AI69" s="22"/>
      <c r="AJ69" s="22"/>
      <c r="AK69" s="6"/>
      <c r="AL69" s="6"/>
      <c r="AM69" s="25">
        <v>0</v>
      </c>
      <c r="AN69" s="22"/>
      <c r="AO69" s="236">
        <f t="shared" si="26"/>
        <v>0</v>
      </c>
    </row>
    <row r="70" spans="2:41" x14ac:dyDescent="0.25">
      <c r="B70" s="656" t="s">
        <v>91</v>
      </c>
      <c r="C70" s="657"/>
      <c r="D70" s="5"/>
      <c r="E70" s="5"/>
      <c r="F70" s="5"/>
      <c r="G70" s="5"/>
      <c r="H70" s="5"/>
      <c r="I70" s="6"/>
      <c r="J70" s="6"/>
      <c r="K70" s="87">
        <f>K71</f>
        <v>0</v>
      </c>
      <c r="L70" s="22"/>
      <c r="M70" s="69"/>
      <c r="N70" s="22"/>
      <c r="O70" s="22"/>
      <c r="P70" s="6"/>
      <c r="Q70" s="6"/>
      <c r="R70" s="87">
        <f>R71</f>
        <v>0</v>
      </c>
      <c r="S70" s="22"/>
      <c r="T70" s="22"/>
      <c r="U70" s="22"/>
      <c r="V70" s="22"/>
      <c r="W70" s="6"/>
      <c r="X70" s="6"/>
      <c r="Y70" s="87">
        <f>Y71</f>
        <v>0</v>
      </c>
      <c r="Z70" s="5"/>
      <c r="AA70" s="22"/>
      <c r="AB70" s="22"/>
      <c r="AC70" s="22"/>
      <c r="AD70" s="6"/>
      <c r="AE70" s="6"/>
      <c r="AF70" s="87">
        <f>AF71</f>
        <v>0</v>
      </c>
      <c r="AG70" s="22"/>
      <c r="AH70" s="22"/>
      <c r="AI70" s="22"/>
      <c r="AJ70" s="22"/>
      <c r="AK70" s="6"/>
      <c r="AL70" s="6"/>
      <c r="AM70" s="87">
        <f>AM71</f>
        <v>0</v>
      </c>
      <c r="AN70" s="22"/>
      <c r="AO70" s="363">
        <f t="shared" si="26"/>
        <v>0</v>
      </c>
    </row>
    <row r="71" spans="2:41" x14ac:dyDescent="0.25">
      <c r="B71" s="413"/>
      <c r="C71" s="86" t="s">
        <v>91</v>
      </c>
      <c r="D71" s="5"/>
      <c r="E71" s="246"/>
      <c r="F71" s="5"/>
      <c r="G71" s="637"/>
      <c r="H71" s="638"/>
      <c r="I71" s="6"/>
      <c r="J71" s="6"/>
      <c r="K71" s="25">
        <v>0</v>
      </c>
      <c r="L71" s="22"/>
      <c r="M71" s="69"/>
      <c r="N71" s="22"/>
      <c r="O71" s="22"/>
      <c r="P71" s="6"/>
      <c r="Q71" s="6"/>
      <c r="R71" s="25">
        <v>0</v>
      </c>
      <c r="S71" s="22"/>
      <c r="T71" s="22"/>
      <c r="U71" s="22"/>
      <c r="V71" s="22"/>
      <c r="W71" s="6"/>
      <c r="X71" s="6"/>
      <c r="Y71" s="25">
        <v>0</v>
      </c>
      <c r="Z71" s="5"/>
      <c r="AA71" s="22"/>
      <c r="AB71" s="22"/>
      <c r="AC71" s="22"/>
      <c r="AD71" s="6"/>
      <c r="AE71" s="6"/>
      <c r="AF71" s="25">
        <v>0</v>
      </c>
      <c r="AG71" s="22"/>
      <c r="AH71" s="22"/>
      <c r="AI71" s="22"/>
      <c r="AJ71" s="22"/>
      <c r="AK71" s="6"/>
      <c r="AL71" s="6"/>
      <c r="AM71" s="25">
        <v>0</v>
      </c>
      <c r="AN71" s="22"/>
      <c r="AO71" s="236">
        <f t="shared" si="26"/>
        <v>0</v>
      </c>
    </row>
    <row r="72" spans="2:41" x14ac:dyDescent="0.25">
      <c r="B72" s="651" t="s">
        <v>64</v>
      </c>
      <c r="C72" s="652"/>
      <c r="D72" s="5"/>
      <c r="E72" s="248"/>
      <c r="F72" s="5"/>
      <c r="G72" s="635"/>
      <c r="H72" s="636"/>
      <c r="I72" s="6"/>
      <c r="J72" s="6"/>
      <c r="K72" s="90">
        <v>0</v>
      </c>
      <c r="L72" s="22"/>
      <c r="M72" s="69"/>
      <c r="N72" s="22"/>
      <c r="O72" s="22"/>
      <c r="P72" s="6"/>
      <c r="Q72" s="6"/>
      <c r="R72" s="90">
        <v>0</v>
      </c>
      <c r="S72" s="22"/>
      <c r="T72" s="22"/>
      <c r="U72" s="22"/>
      <c r="V72" s="22"/>
      <c r="W72" s="6"/>
      <c r="X72" s="6"/>
      <c r="Y72" s="90">
        <v>0</v>
      </c>
      <c r="Z72" s="5"/>
      <c r="AA72" s="22"/>
      <c r="AB72" s="22"/>
      <c r="AC72" s="22"/>
      <c r="AD72" s="6"/>
      <c r="AE72" s="6"/>
      <c r="AF72" s="90">
        <v>0</v>
      </c>
      <c r="AG72" s="22"/>
      <c r="AH72" s="22"/>
      <c r="AI72" s="22"/>
      <c r="AJ72" s="22"/>
      <c r="AK72" s="6"/>
      <c r="AL72" s="6"/>
      <c r="AM72" s="90">
        <v>0</v>
      </c>
      <c r="AN72" s="22"/>
      <c r="AO72" s="364">
        <f t="shared" si="26"/>
        <v>0</v>
      </c>
    </row>
    <row r="73" spans="2:41" x14ac:dyDescent="0.25">
      <c r="B73" s="651" t="s">
        <v>57</v>
      </c>
      <c r="C73" s="652"/>
      <c r="D73" s="5"/>
      <c r="E73" s="248"/>
      <c r="F73" s="5"/>
      <c r="G73" s="635"/>
      <c r="H73" s="636"/>
      <c r="I73" s="6"/>
      <c r="J73" s="6"/>
      <c r="K73" s="90">
        <v>0</v>
      </c>
      <c r="L73" s="22"/>
      <c r="M73" s="641" t="s">
        <v>58</v>
      </c>
      <c r="N73" s="590"/>
      <c r="O73" s="590"/>
      <c r="P73" s="88">
        <v>0.1</v>
      </c>
      <c r="Q73" s="89">
        <f>1+P73</f>
        <v>1.1000000000000001</v>
      </c>
      <c r="R73" s="90">
        <f>ROUND((K73*Q73),0)</f>
        <v>0</v>
      </c>
      <c r="S73" s="22"/>
      <c r="T73" s="22"/>
      <c r="U73" s="22"/>
      <c r="V73" s="22"/>
      <c r="W73" s="6"/>
      <c r="X73" s="89">
        <f>(1*P73)</f>
        <v>0.1</v>
      </c>
      <c r="Y73" s="90">
        <f>ROUND(((K73*Q73)*Q73),0)</f>
        <v>0</v>
      </c>
      <c r="Z73" s="5"/>
      <c r="AA73" s="22"/>
      <c r="AB73" s="22"/>
      <c r="AC73" s="22"/>
      <c r="AD73" s="6"/>
      <c r="AE73" s="6"/>
      <c r="AF73" s="90">
        <f>ROUND((((K73*Q73)*Q73)*Q73),0)</f>
        <v>0</v>
      </c>
      <c r="AG73" s="22"/>
      <c r="AH73" s="22"/>
      <c r="AI73" s="22"/>
      <c r="AJ73" s="22"/>
      <c r="AK73" s="6"/>
      <c r="AL73" s="6"/>
      <c r="AM73" s="90">
        <f>ROUND(((((K73*Q73)*Q73)*Q73)*Q73),0)</f>
        <v>0</v>
      </c>
      <c r="AN73" s="22"/>
      <c r="AO73" s="364">
        <f t="shared" si="26"/>
        <v>0</v>
      </c>
    </row>
    <row r="74" spans="2:41" x14ac:dyDescent="0.25">
      <c r="B74" s="651" t="s">
        <v>123</v>
      </c>
      <c r="C74" s="652"/>
      <c r="D74" s="5"/>
      <c r="E74" s="247" t="s">
        <v>98</v>
      </c>
      <c r="F74" s="5"/>
      <c r="G74" s="639" t="s">
        <v>121</v>
      </c>
      <c r="H74" s="640"/>
      <c r="I74" s="6"/>
      <c r="J74" s="6"/>
      <c r="K74" s="90">
        <v>0</v>
      </c>
      <c r="L74" s="22"/>
      <c r="M74" s="69"/>
      <c r="N74" s="22"/>
      <c r="O74" s="22"/>
      <c r="P74" s="6"/>
      <c r="Q74" s="89"/>
      <c r="R74" s="90">
        <v>0</v>
      </c>
      <c r="S74" s="22"/>
      <c r="T74" s="22"/>
      <c r="U74" s="22"/>
      <c r="V74" s="22"/>
      <c r="W74" s="6"/>
      <c r="X74" s="89"/>
      <c r="Y74" s="90">
        <v>0</v>
      </c>
      <c r="Z74" s="5"/>
      <c r="AA74" s="22"/>
      <c r="AB74" s="22"/>
      <c r="AC74" s="22"/>
      <c r="AD74" s="6"/>
      <c r="AE74" s="6"/>
      <c r="AF74" s="90">
        <v>0</v>
      </c>
      <c r="AG74" s="22"/>
      <c r="AH74" s="22"/>
      <c r="AI74" s="22"/>
      <c r="AJ74" s="22"/>
      <c r="AK74" s="6"/>
      <c r="AL74" s="6"/>
      <c r="AM74" s="90">
        <v>0</v>
      </c>
      <c r="AN74" s="22"/>
      <c r="AO74" s="364">
        <f t="shared" si="26"/>
        <v>0</v>
      </c>
    </row>
    <row r="75" spans="2:41" x14ac:dyDescent="0.25">
      <c r="B75" s="651" t="s">
        <v>106</v>
      </c>
      <c r="C75" s="652"/>
      <c r="D75" s="5"/>
      <c r="E75" s="5"/>
      <c r="F75" s="5"/>
      <c r="G75" s="5"/>
      <c r="H75" s="5"/>
      <c r="I75" s="6"/>
      <c r="J75" s="6"/>
      <c r="K75" s="87">
        <f>SUM(K76:K100)</f>
        <v>0</v>
      </c>
      <c r="L75" s="22"/>
      <c r="M75" s="69"/>
      <c r="N75" s="22"/>
      <c r="O75" s="22"/>
      <c r="P75" s="6"/>
      <c r="Q75" s="6"/>
      <c r="R75" s="87">
        <f>SUM(R76:R100)</f>
        <v>0</v>
      </c>
      <c r="S75" s="22"/>
      <c r="T75" s="22"/>
      <c r="U75" s="22"/>
      <c r="V75" s="22"/>
      <c r="W75" s="6"/>
      <c r="X75" s="6"/>
      <c r="Y75" s="87">
        <f>SUM(Y76:Y100)</f>
        <v>0</v>
      </c>
      <c r="Z75" s="5"/>
      <c r="AA75" s="22"/>
      <c r="AB75" s="22"/>
      <c r="AC75" s="22"/>
      <c r="AD75" s="6"/>
      <c r="AE75" s="6"/>
      <c r="AF75" s="87">
        <f>SUM(AF76:AF100)</f>
        <v>0</v>
      </c>
      <c r="AG75" s="22"/>
      <c r="AH75" s="22"/>
      <c r="AI75" s="22"/>
      <c r="AJ75" s="22"/>
      <c r="AK75" s="6"/>
      <c r="AL75" s="6"/>
      <c r="AM75" s="87">
        <f>SUM(AM76:AM100)</f>
        <v>0</v>
      </c>
      <c r="AN75" s="22"/>
      <c r="AO75" s="363">
        <f t="shared" si="26"/>
        <v>0</v>
      </c>
    </row>
    <row r="76" spans="2:41" x14ac:dyDescent="0.25">
      <c r="B76" s="413"/>
      <c r="C76" s="91" t="s">
        <v>101</v>
      </c>
      <c r="D76" s="5"/>
      <c r="E76" s="246" t="s">
        <v>98</v>
      </c>
      <c r="F76" s="5"/>
      <c r="G76" s="637" t="s">
        <v>118</v>
      </c>
      <c r="H76" s="638"/>
      <c r="I76" s="6"/>
      <c r="J76" s="20">
        <f>IF((K76&gt;25000),K76-25000,0)</f>
        <v>0</v>
      </c>
      <c r="K76" s="25">
        <v>0</v>
      </c>
      <c r="L76" s="22"/>
      <c r="M76" s="69"/>
      <c r="N76" s="22"/>
      <c r="O76" s="22"/>
      <c r="P76" s="6"/>
      <c r="Q76" s="20">
        <f>IF(((K76+R76)&gt;25000),((K76+R76)-25000-J76),0)</f>
        <v>0</v>
      </c>
      <c r="R76" s="25">
        <v>0</v>
      </c>
      <c r="S76" s="22"/>
      <c r="T76" s="22"/>
      <c r="U76" s="22"/>
      <c r="V76" s="22"/>
      <c r="W76" s="6"/>
      <c r="X76" s="20">
        <f>IF(((K76+R76+Y76)&gt;25000),((K76+R76+Y76)-25000-J76-Q76),0)</f>
        <v>0</v>
      </c>
      <c r="Y76" s="25">
        <v>0</v>
      </c>
      <c r="Z76" s="5"/>
      <c r="AA76" s="22"/>
      <c r="AB76" s="22"/>
      <c r="AC76" s="22"/>
      <c r="AD76" s="6"/>
      <c r="AE76" s="20">
        <f>IF(((K76+R76+Y76+AF76)&gt;25000),((K76+R76+Y76+AF76)-25000-J76-Q76-X76),0)</f>
        <v>0</v>
      </c>
      <c r="AF76" s="25">
        <v>0</v>
      </c>
      <c r="AG76" s="22"/>
      <c r="AH76" s="22"/>
      <c r="AI76" s="22"/>
      <c r="AJ76" s="22"/>
      <c r="AK76" s="6"/>
      <c r="AL76" s="20">
        <f>IF((K76+R76+Y76+AF76+AM76&gt;25000),((K76+R76+Y76+AF76+AM76)-25000-J76-Q76-X76-AE76),0)</f>
        <v>0</v>
      </c>
      <c r="AM76" s="25">
        <v>0</v>
      </c>
      <c r="AN76" s="22"/>
      <c r="AO76" s="236">
        <f t="shared" ref="AO76:AO100" si="27">K76+R76+Y76+AF76+AM76</f>
        <v>0</v>
      </c>
    </row>
    <row r="77" spans="2:41" x14ac:dyDescent="0.25">
      <c r="B77" s="413"/>
      <c r="C77" s="91" t="s">
        <v>102</v>
      </c>
      <c r="D77" s="5"/>
      <c r="E77" s="248"/>
      <c r="F77" s="5"/>
      <c r="G77" s="635"/>
      <c r="H77" s="636"/>
      <c r="I77" s="6"/>
      <c r="J77" s="20">
        <f>IF((K77&gt;25000),K77-25000,0)</f>
        <v>0</v>
      </c>
      <c r="K77" s="25">
        <v>0</v>
      </c>
      <c r="L77" s="22"/>
      <c r="M77" s="69"/>
      <c r="N77" s="22"/>
      <c r="O77" s="22"/>
      <c r="P77" s="6"/>
      <c r="Q77" s="20">
        <f>IF(((K77+R77)&gt;25000),((K77+R77)-25000-J77),0)</f>
        <v>0</v>
      </c>
      <c r="R77" s="25">
        <v>0</v>
      </c>
      <c r="S77" s="22"/>
      <c r="T77" s="22"/>
      <c r="U77" s="22"/>
      <c r="V77" s="22"/>
      <c r="W77" s="6"/>
      <c r="X77" s="20">
        <f>IF(((K77+R77+Y77)&gt;25000),((K77+R77+Y77)-25000-J77-Q77),0)</f>
        <v>0</v>
      </c>
      <c r="Y77" s="25">
        <v>0</v>
      </c>
      <c r="Z77" s="5"/>
      <c r="AA77" s="22"/>
      <c r="AB77" s="22"/>
      <c r="AC77" s="22"/>
      <c r="AD77" s="6"/>
      <c r="AE77" s="20">
        <f>IF(((K77+R77+Y77+AF77)&gt;25000),((K77+R77+Y77+AF77)-25000-J77-Q77-X77),0)</f>
        <v>0</v>
      </c>
      <c r="AF77" s="25">
        <v>0</v>
      </c>
      <c r="AG77" s="22"/>
      <c r="AH77" s="22"/>
      <c r="AI77" s="22"/>
      <c r="AJ77" s="22"/>
      <c r="AK77" s="6"/>
      <c r="AL77" s="20">
        <f>IF((K77+R77+Y77+AF77+AM77&gt;25000),((K77+R77+Y77+AF77+AM77)-25000-J77-Q77-X77-AE77),0)</f>
        <v>0</v>
      </c>
      <c r="AM77" s="25">
        <v>0</v>
      </c>
      <c r="AN77" s="22"/>
      <c r="AO77" s="236">
        <f t="shared" si="27"/>
        <v>0</v>
      </c>
    </row>
    <row r="78" spans="2:41" x14ac:dyDescent="0.25">
      <c r="B78" s="413"/>
      <c r="C78" s="91" t="s">
        <v>103</v>
      </c>
      <c r="D78" s="5"/>
      <c r="E78" s="248"/>
      <c r="F78" s="5"/>
      <c r="G78" s="635"/>
      <c r="H78" s="636"/>
      <c r="I78" s="6"/>
      <c r="J78" s="20">
        <f>IF((K78&gt;25000),K78-25000,0)</f>
        <v>0</v>
      </c>
      <c r="K78" s="25">
        <v>0</v>
      </c>
      <c r="L78" s="22"/>
      <c r="M78" s="69"/>
      <c r="N78" s="22"/>
      <c r="O78" s="22"/>
      <c r="P78" s="6"/>
      <c r="Q78" s="20">
        <f>IF(((K78+R78)&gt;25000),((K78+R78)-25000-J78),0)</f>
        <v>0</v>
      </c>
      <c r="R78" s="25">
        <v>0</v>
      </c>
      <c r="S78" s="22"/>
      <c r="T78" s="22"/>
      <c r="U78" s="22"/>
      <c r="V78" s="22"/>
      <c r="W78" s="6"/>
      <c r="X78" s="20">
        <f>IF(((K78+R78+Y78)&gt;25000),((K78+R78+Y78)-25000-J78-Q78),0)</f>
        <v>0</v>
      </c>
      <c r="Y78" s="25">
        <v>0</v>
      </c>
      <c r="Z78" s="5"/>
      <c r="AA78" s="22"/>
      <c r="AB78" s="22"/>
      <c r="AC78" s="22"/>
      <c r="AD78" s="6"/>
      <c r="AE78" s="20">
        <f>IF(((K78+R78+Y78+AF78)&gt;25000),((K78+R78+Y78+AF78)-25000-J78-Q78-X78),0)</f>
        <v>0</v>
      </c>
      <c r="AF78" s="25">
        <v>0</v>
      </c>
      <c r="AG78" s="22"/>
      <c r="AH78" s="22"/>
      <c r="AI78" s="22"/>
      <c r="AJ78" s="22"/>
      <c r="AK78" s="6"/>
      <c r="AL78" s="20">
        <f>IF((K78+R78+Y78+AF78+AM78&gt;25000),((K78+R78+Y78+AF78+AM78)-25000-J78-Q78-X78-AE78),0)</f>
        <v>0</v>
      </c>
      <c r="AM78" s="25">
        <v>0</v>
      </c>
      <c r="AN78" s="22"/>
      <c r="AO78" s="236">
        <f t="shared" si="27"/>
        <v>0</v>
      </c>
    </row>
    <row r="79" spans="2:41" x14ac:dyDescent="0.25">
      <c r="B79" s="413"/>
      <c r="C79" s="91" t="s">
        <v>104</v>
      </c>
      <c r="D79" s="5"/>
      <c r="E79" s="248"/>
      <c r="F79" s="5"/>
      <c r="G79" s="635"/>
      <c r="H79" s="636"/>
      <c r="I79" s="6"/>
      <c r="J79" s="20">
        <f>IF((K79&gt;25000),K79-25000,0)</f>
        <v>0</v>
      </c>
      <c r="K79" s="25">
        <v>0</v>
      </c>
      <c r="L79" s="22"/>
      <c r="M79" s="69"/>
      <c r="N79" s="22"/>
      <c r="O79" s="22"/>
      <c r="P79" s="6"/>
      <c r="Q79" s="20">
        <f>IF(((K79+R79)&gt;25000),((K79+R79)-25000-J79),0)</f>
        <v>0</v>
      </c>
      <c r="R79" s="25">
        <v>0</v>
      </c>
      <c r="S79" s="22"/>
      <c r="T79" s="22"/>
      <c r="U79" s="22"/>
      <c r="V79" s="22"/>
      <c r="W79" s="6"/>
      <c r="X79" s="20">
        <f>IF(((K79+R79+Y79)&gt;25000),((K79+R79+Y79)-25000-J79-Q79),0)</f>
        <v>0</v>
      </c>
      <c r="Y79" s="25">
        <v>0</v>
      </c>
      <c r="Z79" s="5"/>
      <c r="AA79" s="22"/>
      <c r="AB79" s="22"/>
      <c r="AC79" s="22"/>
      <c r="AD79" s="6"/>
      <c r="AE79" s="20">
        <f>IF(((K79+R79+Y79+AF79)&gt;25000),((K79+R79+Y79+AF79)-25000-J79-Q79-X79),0)</f>
        <v>0</v>
      </c>
      <c r="AF79" s="25">
        <v>0</v>
      </c>
      <c r="AG79" s="22"/>
      <c r="AH79" s="22"/>
      <c r="AI79" s="22"/>
      <c r="AJ79" s="22"/>
      <c r="AK79" s="6"/>
      <c r="AL79" s="20">
        <f>IF((K79+R79+Y79+AF79+AM79&gt;25000),((K79+R79+Y79+AF79+AM79)-25000-J79-Q79-X79-AE79),0)</f>
        <v>0</v>
      </c>
      <c r="AM79" s="25">
        <v>0</v>
      </c>
      <c r="AN79" s="22"/>
      <c r="AO79" s="236">
        <f t="shared" si="27"/>
        <v>0</v>
      </c>
    </row>
    <row r="80" spans="2:41" x14ac:dyDescent="0.25">
      <c r="B80" s="413"/>
      <c r="C80" s="91" t="s">
        <v>105</v>
      </c>
      <c r="D80" s="5"/>
      <c r="E80" s="247"/>
      <c r="F80" s="5"/>
      <c r="G80" s="635"/>
      <c r="H80" s="636"/>
      <c r="I80" s="6"/>
      <c r="J80" s="20"/>
      <c r="K80" s="25">
        <v>0</v>
      </c>
      <c r="L80" s="22"/>
      <c r="M80" s="69"/>
      <c r="N80" s="22"/>
      <c r="O80" s="22"/>
      <c r="P80" s="6"/>
      <c r="Q80" s="20"/>
      <c r="R80" s="25">
        <v>0</v>
      </c>
      <c r="S80" s="22"/>
      <c r="T80" s="22"/>
      <c r="U80" s="22"/>
      <c r="V80" s="22"/>
      <c r="W80" s="6"/>
      <c r="X80" s="20"/>
      <c r="Y80" s="25">
        <v>0</v>
      </c>
      <c r="Z80" s="5"/>
      <c r="AA80" s="22"/>
      <c r="AB80" s="22"/>
      <c r="AC80" s="22"/>
      <c r="AD80" s="6"/>
      <c r="AE80" s="20"/>
      <c r="AF80" s="25">
        <v>0</v>
      </c>
      <c r="AG80" s="22"/>
      <c r="AH80" s="22"/>
      <c r="AI80" s="22"/>
      <c r="AJ80" s="22"/>
      <c r="AK80" s="6"/>
      <c r="AL80" s="20"/>
      <c r="AM80" s="25">
        <v>0</v>
      </c>
      <c r="AN80" s="22"/>
      <c r="AO80" s="236">
        <f t="shared" si="27"/>
        <v>0</v>
      </c>
    </row>
    <row r="81" spans="2:41" hidden="1" x14ac:dyDescent="0.25">
      <c r="B81" s="381"/>
      <c r="C81" s="91" t="s">
        <v>153</v>
      </c>
      <c r="D81" s="5"/>
      <c r="E81" s="246"/>
      <c r="F81" s="5"/>
      <c r="G81" s="635"/>
      <c r="H81" s="636"/>
      <c r="I81" s="6"/>
      <c r="J81" s="20"/>
      <c r="K81" s="25">
        <v>0</v>
      </c>
      <c r="L81" s="22"/>
      <c r="M81" s="69"/>
      <c r="N81" s="22"/>
      <c r="O81" s="22"/>
      <c r="P81" s="6"/>
      <c r="Q81" s="20"/>
      <c r="R81" s="25">
        <v>0</v>
      </c>
      <c r="S81" s="22"/>
      <c r="T81" s="22"/>
      <c r="U81" s="22"/>
      <c r="V81" s="22"/>
      <c r="W81" s="6"/>
      <c r="X81" s="20"/>
      <c r="Y81" s="25">
        <v>0</v>
      </c>
      <c r="Z81" s="5"/>
      <c r="AA81" s="22"/>
      <c r="AB81" s="22"/>
      <c r="AC81" s="22"/>
      <c r="AD81" s="6"/>
      <c r="AE81" s="20"/>
      <c r="AF81" s="25">
        <v>0</v>
      </c>
      <c r="AG81" s="22"/>
      <c r="AH81" s="22"/>
      <c r="AI81" s="22"/>
      <c r="AJ81" s="22"/>
      <c r="AK81" s="6"/>
      <c r="AL81" s="20"/>
      <c r="AM81" s="25">
        <v>0</v>
      </c>
      <c r="AN81" s="22"/>
      <c r="AO81" s="236">
        <f t="shared" si="27"/>
        <v>0</v>
      </c>
    </row>
    <row r="82" spans="2:41" hidden="1" x14ac:dyDescent="0.25">
      <c r="B82" s="381"/>
      <c r="C82" s="91" t="s">
        <v>154</v>
      </c>
      <c r="D82" s="5"/>
      <c r="E82" s="246"/>
      <c r="F82" s="5"/>
      <c r="G82" s="635"/>
      <c r="H82" s="636"/>
      <c r="I82" s="6"/>
      <c r="J82" s="20"/>
      <c r="K82" s="25">
        <v>0</v>
      </c>
      <c r="L82" s="22"/>
      <c r="M82" s="69"/>
      <c r="N82" s="22"/>
      <c r="O82" s="22"/>
      <c r="P82" s="6"/>
      <c r="Q82" s="20"/>
      <c r="R82" s="25">
        <v>0</v>
      </c>
      <c r="S82" s="22"/>
      <c r="T82" s="22"/>
      <c r="U82" s="22"/>
      <c r="V82" s="22"/>
      <c r="W82" s="6"/>
      <c r="X82" s="20"/>
      <c r="Y82" s="25">
        <v>0</v>
      </c>
      <c r="Z82" s="5"/>
      <c r="AA82" s="22"/>
      <c r="AB82" s="22"/>
      <c r="AC82" s="22"/>
      <c r="AD82" s="6"/>
      <c r="AE82" s="20"/>
      <c r="AF82" s="25">
        <v>0</v>
      </c>
      <c r="AG82" s="22"/>
      <c r="AH82" s="22"/>
      <c r="AI82" s="22"/>
      <c r="AJ82" s="22"/>
      <c r="AK82" s="6"/>
      <c r="AL82" s="20"/>
      <c r="AM82" s="25">
        <v>0</v>
      </c>
      <c r="AN82" s="22"/>
      <c r="AO82" s="236">
        <f t="shared" si="27"/>
        <v>0</v>
      </c>
    </row>
    <row r="83" spans="2:41" hidden="1" x14ac:dyDescent="0.25">
      <c r="B83" s="381"/>
      <c r="C83" s="91" t="s">
        <v>155</v>
      </c>
      <c r="D83" s="5"/>
      <c r="E83" s="246"/>
      <c r="F83" s="5"/>
      <c r="G83" s="635"/>
      <c r="H83" s="636"/>
      <c r="I83" s="6"/>
      <c r="J83" s="20"/>
      <c r="K83" s="25">
        <v>0</v>
      </c>
      <c r="L83" s="22"/>
      <c r="M83" s="69"/>
      <c r="N83" s="22"/>
      <c r="O83" s="22"/>
      <c r="P83" s="6"/>
      <c r="Q83" s="20"/>
      <c r="R83" s="25">
        <v>0</v>
      </c>
      <c r="S83" s="22"/>
      <c r="T83" s="22"/>
      <c r="U83" s="22"/>
      <c r="V83" s="22"/>
      <c r="W83" s="6"/>
      <c r="X83" s="20"/>
      <c r="Y83" s="25">
        <v>0</v>
      </c>
      <c r="Z83" s="5"/>
      <c r="AA83" s="22"/>
      <c r="AB83" s="22"/>
      <c r="AC83" s="22"/>
      <c r="AD83" s="6"/>
      <c r="AE83" s="20"/>
      <c r="AF83" s="25">
        <v>0</v>
      </c>
      <c r="AG83" s="22"/>
      <c r="AH83" s="22"/>
      <c r="AI83" s="22"/>
      <c r="AJ83" s="22"/>
      <c r="AK83" s="6"/>
      <c r="AL83" s="20"/>
      <c r="AM83" s="25">
        <v>0</v>
      </c>
      <c r="AN83" s="22"/>
      <c r="AO83" s="236">
        <f t="shared" si="27"/>
        <v>0</v>
      </c>
    </row>
    <row r="84" spans="2:41" hidden="1" x14ac:dyDescent="0.25">
      <c r="B84" s="381"/>
      <c r="C84" s="91" t="s">
        <v>156</v>
      </c>
      <c r="D84" s="5"/>
      <c r="E84" s="246"/>
      <c r="F84" s="5"/>
      <c r="G84" s="635"/>
      <c r="H84" s="636"/>
      <c r="I84" s="6"/>
      <c r="J84" s="20"/>
      <c r="K84" s="25">
        <v>0</v>
      </c>
      <c r="L84" s="22"/>
      <c r="M84" s="69"/>
      <c r="N84" s="22"/>
      <c r="O84" s="22"/>
      <c r="P84" s="6"/>
      <c r="Q84" s="20"/>
      <c r="R84" s="25">
        <v>0</v>
      </c>
      <c r="S84" s="22"/>
      <c r="T84" s="22"/>
      <c r="U84" s="22"/>
      <c r="V84" s="22"/>
      <c r="W84" s="6"/>
      <c r="X84" s="20"/>
      <c r="Y84" s="25">
        <v>0</v>
      </c>
      <c r="Z84" s="5"/>
      <c r="AA84" s="22"/>
      <c r="AB84" s="22"/>
      <c r="AC84" s="22"/>
      <c r="AD84" s="6"/>
      <c r="AE84" s="20"/>
      <c r="AF84" s="25">
        <v>0</v>
      </c>
      <c r="AG84" s="22"/>
      <c r="AH84" s="22"/>
      <c r="AI84" s="22"/>
      <c r="AJ84" s="22"/>
      <c r="AK84" s="6"/>
      <c r="AL84" s="20"/>
      <c r="AM84" s="25">
        <v>0</v>
      </c>
      <c r="AN84" s="22"/>
      <c r="AO84" s="236">
        <f t="shared" si="27"/>
        <v>0</v>
      </c>
    </row>
    <row r="85" spans="2:41" hidden="1" x14ac:dyDescent="0.25">
      <c r="B85" s="381"/>
      <c r="C85" s="91" t="s">
        <v>157</v>
      </c>
      <c r="D85" s="5"/>
      <c r="E85" s="246"/>
      <c r="F85" s="5"/>
      <c r="G85" s="635"/>
      <c r="H85" s="636"/>
      <c r="I85" s="6"/>
      <c r="J85" s="20"/>
      <c r="K85" s="25">
        <v>0</v>
      </c>
      <c r="L85" s="22"/>
      <c r="M85" s="69"/>
      <c r="N85" s="22"/>
      <c r="O85" s="22"/>
      <c r="P85" s="6"/>
      <c r="Q85" s="20"/>
      <c r="R85" s="25">
        <v>0</v>
      </c>
      <c r="S85" s="22"/>
      <c r="T85" s="22"/>
      <c r="U85" s="22"/>
      <c r="V85" s="22"/>
      <c r="W85" s="6"/>
      <c r="X85" s="20"/>
      <c r="Y85" s="25">
        <v>0</v>
      </c>
      <c r="Z85" s="5"/>
      <c r="AA85" s="22"/>
      <c r="AB85" s="22"/>
      <c r="AC85" s="22"/>
      <c r="AD85" s="6"/>
      <c r="AE85" s="20"/>
      <c r="AF85" s="25">
        <v>0</v>
      </c>
      <c r="AG85" s="22"/>
      <c r="AH85" s="22"/>
      <c r="AI85" s="22"/>
      <c r="AJ85" s="22"/>
      <c r="AK85" s="6"/>
      <c r="AL85" s="20"/>
      <c r="AM85" s="25">
        <v>0</v>
      </c>
      <c r="AN85" s="22"/>
      <c r="AO85" s="236">
        <f t="shared" si="27"/>
        <v>0</v>
      </c>
    </row>
    <row r="86" spans="2:41" hidden="1" x14ac:dyDescent="0.25">
      <c r="B86" s="381"/>
      <c r="C86" s="91" t="s">
        <v>158</v>
      </c>
      <c r="D86" s="5"/>
      <c r="E86" s="246"/>
      <c r="F86" s="5"/>
      <c r="G86" s="635"/>
      <c r="H86" s="636"/>
      <c r="I86" s="6"/>
      <c r="J86" s="20"/>
      <c r="K86" s="25">
        <v>0</v>
      </c>
      <c r="L86" s="22"/>
      <c r="M86" s="69"/>
      <c r="N86" s="22"/>
      <c r="O86" s="22"/>
      <c r="P86" s="6"/>
      <c r="Q86" s="20"/>
      <c r="R86" s="25">
        <v>0</v>
      </c>
      <c r="S86" s="22"/>
      <c r="T86" s="22"/>
      <c r="U86" s="22"/>
      <c r="V86" s="22"/>
      <c r="W86" s="6"/>
      <c r="X86" s="20"/>
      <c r="Y86" s="25">
        <v>0</v>
      </c>
      <c r="Z86" s="5"/>
      <c r="AA86" s="22"/>
      <c r="AB86" s="22"/>
      <c r="AC86" s="22"/>
      <c r="AD86" s="6"/>
      <c r="AE86" s="20"/>
      <c r="AF86" s="25">
        <v>0</v>
      </c>
      <c r="AG86" s="22"/>
      <c r="AH86" s="22"/>
      <c r="AI86" s="22"/>
      <c r="AJ86" s="22"/>
      <c r="AK86" s="6"/>
      <c r="AL86" s="20"/>
      <c r="AM86" s="25">
        <v>0</v>
      </c>
      <c r="AN86" s="22"/>
      <c r="AO86" s="236">
        <f t="shared" si="27"/>
        <v>0</v>
      </c>
    </row>
    <row r="87" spans="2:41" hidden="1" x14ac:dyDescent="0.25">
      <c r="B87" s="381"/>
      <c r="C87" s="91" t="s">
        <v>159</v>
      </c>
      <c r="D87" s="5"/>
      <c r="E87" s="246"/>
      <c r="F87" s="5"/>
      <c r="G87" s="635"/>
      <c r="H87" s="636"/>
      <c r="I87" s="6"/>
      <c r="J87" s="20"/>
      <c r="K87" s="25">
        <v>0</v>
      </c>
      <c r="L87" s="22"/>
      <c r="M87" s="69"/>
      <c r="N87" s="22"/>
      <c r="O87" s="22"/>
      <c r="P87" s="6"/>
      <c r="Q87" s="20"/>
      <c r="R87" s="25">
        <v>0</v>
      </c>
      <c r="S87" s="22"/>
      <c r="T87" s="22"/>
      <c r="U87" s="22"/>
      <c r="V87" s="22"/>
      <c r="W87" s="6"/>
      <c r="X87" s="20"/>
      <c r="Y87" s="25">
        <v>0</v>
      </c>
      <c r="Z87" s="5"/>
      <c r="AA87" s="22"/>
      <c r="AB87" s="22"/>
      <c r="AC87" s="22"/>
      <c r="AD87" s="6"/>
      <c r="AE87" s="20"/>
      <c r="AF87" s="25">
        <v>0</v>
      </c>
      <c r="AG87" s="22"/>
      <c r="AH87" s="22"/>
      <c r="AI87" s="22"/>
      <c r="AJ87" s="22"/>
      <c r="AK87" s="6"/>
      <c r="AL87" s="20"/>
      <c r="AM87" s="25">
        <v>0</v>
      </c>
      <c r="AN87" s="22"/>
      <c r="AO87" s="236">
        <f t="shared" si="27"/>
        <v>0</v>
      </c>
    </row>
    <row r="88" spans="2:41" hidden="1" x14ac:dyDescent="0.25">
      <c r="B88" s="381"/>
      <c r="C88" s="91" t="s">
        <v>160</v>
      </c>
      <c r="D88" s="5"/>
      <c r="E88" s="246"/>
      <c r="F88" s="5"/>
      <c r="G88" s="635"/>
      <c r="H88" s="636"/>
      <c r="I88" s="6"/>
      <c r="J88" s="20"/>
      <c r="K88" s="25">
        <v>0</v>
      </c>
      <c r="L88" s="22"/>
      <c r="M88" s="69"/>
      <c r="N88" s="22"/>
      <c r="O88" s="22"/>
      <c r="P88" s="6"/>
      <c r="Q88" s="20"/>
      <c r="R88" s="25">
        <v>0</v>
      </c>
      <c r="S88" s="22"/>
      <c r="T88" s="22"/>
      <c r="U88" s="22"/>
      <c r="V88" s="22"/>
      <c r="W88" s="6"/>
      <c r="X88" s="20"/>
      <c r="Y88" s="25">
        <v>0</v>
      </c>
      <c r="Z88" s="5"/>
      <c r="AA88" s="22"/>
      <c r="AB88" s="22"/>
      <c r="AC88" s="22"/>
      <c r="AD88" s="6"/>
      <c r="AE88" s="20"/>
      <c r="AF88" s="25">
        <v>0</v>
      </c>
      <c r="AG88" s="22"/>
      <c r="AH88" s="22"/>
      <c r="AI88" s="22"/>
      <c r="AJ88" s="22"/>
      <c r="AK88" s="6"/>
      <c r="AL88" s="20"/>
      <c r="AM88" s="25">
        <v>0</v>
      </c>
      <c r="AN88" s="22"/>
      <c r="AO88" s="236">
        <f t="shared" si="27"/>
        <v>0</v>
      </c>
    </row>
    <row r="89" spans="2:41" hidden="1" x14ac:dyDescent="0.25">
      <c r="B89" s="381"/>
      <c r="C89" s="91" t="s">
        <v>161</v>
      </c>
      <c r="D89" s="5"/>
      <c r="E89" s="246"/>
      <c r="F89" s="5"/>
      <c r="G89" s="635"/>
      <c r="H89" s="636"/>
      <c r="I89" s="6"/>
      <c r="J89" s="20"/>
      <c r="K89" s="25">
        <v>0</v>
      </c>
      <c r="L89" s="22"/>
      <c r="M89" s="69"/>
      <c r="N89" s="22"/>
      <c r="O89" s="22"/>
      <c r="P89" s="6"/>
      <c r="Q89" s="20"/>
      <c r="R89" s="25">
        <v>0</v>
      </c>
      <c r="S89" s="22"/>
      <c r="T89" s="22"/>
      <c r="U89" s="22"/>
      <c r="V89" s="22"/>
      <c r="W89" s="6"/>
      <c r="X89" s="20"/>
      <c r="Y89" s="25">
        <v>0</v>
      </c>
      <c r="Z89" s="5"/>
      <c r="AA89" s="22"/>
      <c r="AB89" s="22"/>
      <c r="AC89" s="22"/>
      <c r="AD89" s="6"/>
      <c r="AE89" s="20"/>
      <c r="AF89" s="25">
        <v>0</v>
      </c>
      <c r="AG89" s="22"/>
      <c r="AH89" s="22"/>
      <c r="AI89" s="22"/>
      <c r="AJ89" s="22"/>
      <c r="AK89" s="6"/>
      <c r="AL89" s="20"/>
      <c r="AM89" s="25">
        <v>0</v>
      </c>
      <c r="AN89" s="22"/>
      <c r="AO89" s="236">
        <f t="shared" si="27"/>
        <v>0</v>
      </c>
    </row>
    <row r="90" spans="2:41" hidden="1" x14ac:dyDescent="0.25">
      <c r="B90" s="381"/>
      <c r="C90" s="91" t="s">
        <v>162</v>
      </c>
      <c r="D90" s="5"/>
      <c r="E90" s="246"/>
      <c r="F90" s="5"/>
      <c r="G90" s="635"/>
      <c r="H90" s="636"/>
      <c r="I90" s="6"/>
      <c r="J90" s="20"/>
      <c r="K90" s="25">
        <v>0</v>
      </c>
      <c r="L90" s="22"/>
      <c r="M90" s="69"/>
      <c r="N90" s="22"/>
      <c r="O90" s="22"/>
      <c r="P90" s="6"/>
      <c r="Q90" s="20"/>
      <c r="R90" s="25">
        <v>0</v>
      </c>
      <c r="S90" s="22"/>
      <c r="T90" s="22"/>
      <c r="U90" s="22"/>
      <c r="V90" s="22"/>
      <c r="W90" s="6"/>
      <c r="X90" s="20"/>
      <c r="Y90" s="25">
        <v>0</v>
      </c>
      <c r="Z90" s="5"/>
      <c r="AA90" s="22"/>
      <c r="AB90" s="22"/>
      <c r="AC90" s="22"/>
      <c r="AD90" s="6"/>
      <c r="AE90" s="20"/>
      <c r="AF90" s="25">
        <v>0</v>
      </c>
      <c r="AG90" s="22"/>
      <c r="AH90" s="22"/>
      <c r="AI90" s="22"/>
      <c r="AJ90" s="22"/>
      <c r="AK90" s="6"/>
      <c r="AL90" s="20"/>
      <c r="AM90" s="25">
        <v>0</v>
      </c>
      <c r="AN90" s="22"/>
      <c r="AO90" s="236">
        <f t="shared" si="27"/>
        <v>0</v>
      </c>
    </row>
    <row r="91" spans="2:41" hidden="1" x14ac:dyDescent="0.25">
      <c r="B91" s="381"/>
      <c r="C91" s="91" t="s">
        <v>163</v>
      </c>
      <c r="D91" s="5"/>
      <c r="E91" s="246"/>
      <c r="F91" s="5"/>
      <c r="G91" s="635"/>
      <c r="H91" s="636"/>
      <c r="I91" s="6"/>
      <c r="J91" s="20"/>
      <c r="K91" s="25">
        <v>0</v>
      </c>
      <c r="L91" s="22"/>
      <c r="M91" s="69"/>
      <c r="N91" s="22"/>
      <c r="O91" s="22"/>
      <c r="P91" s="6"/>
      <c r="Q91" s="20"/>
      <c r="R91" s="25">
        <v>0</v>
      </c>
      <c r="S91" s="22"/>
      <c r="T91" s="22"/>
      <c r="U91" s="22"/>
      <c r="V91" s="22"/>
      <c r="W91" s="6"/>
      <c r="X91" s="20"/>
      <c r="Y91" s="25">
        <v>0</v>
      </c>
      <c r="Z91" s="5"/>
      <c r="AA91" s="22"/>
      <c r="AB91" s="22"/>
      <c r="AC91" s="22"/>
      <c r="AD91" s="6"/>
      <c r="AE91" s="20"/>
      <c r="AF91" s="25">
        <v>0</v>
      </c>
      <c r="AG91" s="22"/>
      <c r="AH91" s="22"/>
      <c r="AI91" s="22"/>
      <c r="AJ91" s="22"/>
      <c r="AK91" s="6"/>
      <c r="AL91" s="20"/>
      <c r="AM91" s="25">
        <v>0</v>
      </c>
      <c r="AN91" s="22"/>
      <c r="AO91" s="236">
        <f t="shared" si="27"/>
        <v>0</v>
      </c>
    </row>
    <row r="92" spans="2:41" hidden="1" x14ac:dyDescent="0.25">
      <c r="B92" s="381"/>
      <c r="C92" s="91" t="s">
        <v>164</v>
      </c>
      <c r="D92" s="5"/>
      <c r="E92" s="246"/>
      <c r="F92" s="5"/>
      <c r="G92" s="635"/>
      <c r="H92" s="636"/>
      <c r="I92" s="6"/>
      <c r="J92" s="20"/>
      <c r="K92" s="25">
        <v>0</v>
      </c>
      <c r="L92" s="22"/>
      <c r="M92" s="69"/>
      <c r="N92" s="22"/>
      <c r="O92" s="22"/>
      <c r="P92" s="6"/>
      <c r="Q92" s="20"/>
      <c r="R92" s="25">
        <v>0</v>
      </c>
      <c r="S92" s="22"/>
      <c r="T92" s="22"/>
      <c r="U92" s="22"/>
      <c r="V92" s="22"/>
      <c r="W92" s="6"/>
      <c r="X92" s="20"/>
      <c r="Y92" s="25">
        <v>0</v>
      </c>
      <c r="Z92" s="5"/>
      <c r="AA92" s="22"/>
      <c r="AB92" s="22"/>
      <c r="AC92" s="22"/>
      <c r="AD92" s="6"/>
      <c r="AE92" s="20"/>
      <c r="AF92" s="25">
        <v>0</v>
      </c>
      <c r="AG92" s="22"/>
      <c r="AH92" s="22"/>
      <c r="AI92" s="22"/>
      <c r="AJ92" s="22"/>
      <c r="AK92" s="6"/>
      <c r="AL92" s="20"/>
      <c r="AM92" s="25">
        <v>0</v>
      </c>
      <c r="AN92" s="22"/>
      <c r="AO92" s="236">
        <f t="shared" si="27"/>
        <v>0</v>
      </c>
    </row>
    <row r="93" spans="2:41" hidden="1" x14ac:dyDescent="0.25">
      <c r="B93" s="381"/>
      <c r="C93" s="91" t="s">
        <v>165</v>
      </c>
      <c r="D93" s="5"/>
      <c r="E93" s="246"/>
      <c r="F93" s="5"/>
      <c r="G93" s="635"/>
      <c r="H93" s="636"/>
      <c r="I93" s="6"/>
      <c r="J93" s="20"/>
      <c r="K93" s="25">
        <v>0</v>
      </c>
      <c r="L93" s="22"/>
      <c r="M93" s="69"/>
      <c r="N93" s="22"/>
      <c r="O93" s="22"/>
      <c r="P93" s="6"/>
      <c r="Q93" s="20"/>
      <c r="R93" s="25">
        <v>0</v>
      </c>
      <c r="S93" s="22"/>
      <c r="T93" s="22"/>
      <c r="U93" s="22"/>
      <c r="V93" s="22"/>
      <c r="W93" s="6"/>
      <c r="X93" s="20"/>
      <c r="Y93" s="25">
        <v>0</v>
      </c>
      <c r="Z93" s="5"/>
      <c r="AA93" s="22"/>
      <c r="AB93" s="22"/>
      <c r="AC93" s="22"/>
      <c r="AD93" s="6"/>
      <c r="AE93" s="20"/>
      <c r="AF93" s="25">
        <v>0</v>
      </c>
      <c r="AG93" s="22"/>
      <c r="AH93" s="22"/>
      <c r="AI93" s="22"/>
      <c r="AJ93" s="22"/>
      <c r="AK93" s="6"/>
      <c r="AL93" s="20"/>
      <c r="AM93" s="25">
        <v>0</v>
      </c>
      <c r="AN93" s="22"/>
      <c r="AO93" s="236">
        <f t="shared" si="27"/>
        <v>0</v>
      </c>
    </row>
    <row r="94" spans="2:41" hidden="1" x14ac:dyDescent="0.25">
      <c r="B94" s="381"/>
      <c r="C94" s="91" t="s">
        <v>166</v>
      </c>
      <c r="D94" s="5"/>
      <c r="E94" s="246"/>
      <c r="F94" s="5"/>
      <c r="G94" s="635"/>
      <c r="H94" s="636"/>
      <c r="I94" s="6"/>
      <c r="J94" s="20"/>
      <c r="K94" s="25">
        <v>0</v>
      </c>
      <c r="L94" s="22"/>
      <c r="M94" s="69"/>
      <c r="N94" s="22"/>
      <c r="O94" s="22"/>
      <c r="P94" s="6"/>
      <c r="Q94" s="20"/>
      <c r="R94" s="25">
        <v>0</v>
      </c>
      <c r="S94" s="22"/>
      <c r="T94" s="22"/>
      <c r="U94" s="22"/>
      <c r="V94" s="22"/>
      <c r="W94" s="6"/>
      <c r="X94" s="20"/>
      <c r="Y94" s="25">
        <v>0</v>
      </c>
      <c r="Z94" s="5"/>
      <c r="AA94" s="22"/>
      <c r="AB94" s="22"/>
      <c r="AC94" s="22"/>
      <c r="AD94" s="6"/>
      <c r="AE94" s="20"/>
      <c r="AF94" s="25">
        <v>0</v>
      </c>
      <c r="AG94" s="22"/>
      <c r="AH94" s="22"/>
      <c r="AI94" s="22"/>
      <c r="AJ94" s="22"/>
      <c r="AK94" s="6"/>
      <c r="AL94" s="20"/>
      <c r="AM94" s="25">
        <v>0</v>
      </c>
      <c r="AN94" s="22"/>
      <c r="AO94" s="236">
        <f t="shared" si="27"/>
        <v>0</v>
      </c>
    </row>
    <row r="95" spans="2:41" hidden="1" x14ac:dyDescent="0.25">
      <c r="B95" s="381"/>
      <c r="C95" s="91" t="s">
        <v>167</v>
      </c>
      <c r="D95" s="5"/>
      <c r="E95" s="246"/>
      <c r="F95" s="5"/>
      <c r="G95" s="635"/>
      <c r="H95" s="636"/>
      <c r="I95" s="6"/>
      <c r="J95" s="20"/>
      <c r="K95" s="25">
        <v>0</v>
      </c>
      <c r="L95" s="22"/>
      <c r="M95" s="69"/>
      <c r="N95" s="22"/>
      <c r="O95" s="22"/>
      <c r="P95" s="6"/>
      <c r="Q95" s="20"/>
      <c r="R95" s="25">
        <v>0</v>
      </c>
      <c r="S95" s="22"/>
      <c r="T95" s="22"/>
      <c r="U95" s="22"/>
      <c r="V95" s="22"/>
      <c r="W95" s="6"/>
      <c r="X95" s="20"/>
      <c r="Y95" s="25">
        <v>0</v>
      </c>
      <c r="Z95" s="5"/>
      <c r="AA95" s="22"/>
      <c r="AB95" s="22"/>
      <c r="AC95" s="22"/>
      <c r="AD95" s="6"/>
      <c r="AE95" s="20"/>
      <c r="AF95" s="25">
        <v>0</v>
      </c>
      <c r="AG95" s="22"/>
      <c r="AH95" s="22"/>
      <c r="AI95" s="22"/>
      <c r="AJ95" s="22"/>
      <c r="AK95" s="6"/>
      <c r="AL95" s="20"/>
      <c r="AM95" s="25">
        <v>0</v>
      </c>
      <c r="AN95" s="22"/>
      <c r="AO95" s="236">
        <f t="shared" si="27"/>
        <v>0</v>
      </c>
    </row>
    <row r="96" spans="2:41" hidden="1" x14ac:dyDescent="0.25">
      <c r="B96" s="381"/>
      <c r="C96" s="91" t="s">
        <v>168</v>
      </c>
      <c r="D96" s="5"/>
      <c r="E96" s="246"/>
      <c r="F96" s="5"/>
      <c r="G96" s="635"/>
      <c r="H96" s="636"/>
      <c r="I96" s="6"/>
      <c r="J96" s="20"/>
      <c r="K96" s="25">
        <v>0</v>
      </c>
      <c r="L96" s="22"/>
      <c r="M96" s="69"/>
      <c r="N96" s="22"/>
      <c r="O96" s="22"/>
      <c r="P96" s="6"/>
      <c r="Q96" s="20"/>
      <c r="R96" s="25">
        <v>0</v>
      </c>
      <c r="S96" s="22"/>
      <c r="T96" s="22"/>
      <c r="U96" s="22"/>
      <c r="V96" s="22"/>
      <c r="W96" s="6"/>
      <c r="X96" s="20"/>
      <c r="Y96" s="25">
        <v>0</v>
      </c>
      <c r="Z96" s="5"/>
      <c r="AA96" s="22"/>
      <c r="AB96" s="22"/>
      <c r="AC96" s="22"/>
      <c r="AD96" s="6"/>
      <c r="AE96" s="20"/>
      <c r="AF96" s="25">
        <v>0</v>
      </c>
      <c r="AG96" s="22"/>
      <c r="AH96" s="22"/>
      <c r="AI96" s="22"/>
      <c r="AJ96" s="22"/>
      <c r="AK96" s="6"/>
      <c r="AL96" s="20"/>
      <c r="AM96" s="25">
        <v>0</v>
      </c>
      <c r="AN96" s="22"/>
      <c r="AO96" s="236">
        <f t="shared" si="27"/>
        <v>0</v>
      </c>
    </row>
    <row r="97" spans="2:41" hidden="1" x14ac:dyDescent="0.25">
      <c r="B97" s="381"/>
      <c r="C97" s="91" t="s">
        <v>169</v>
      </c>
      <c r="D97" s="5"/>
      <c r="E97" s="246"/>
      <c r="F97" s="5"/>
      <c r="G97" s="635"/>
      <c r="H97" s="636"/>
      <c r="I97" s="6"/>
      <c r="J97" s="20"/>
      <c r="K97" s="25">
        <v>0</v>
      </c>
      <c r="L97" s="22"/>
      <c r="M97" s="69"/>
      <c r="N97" s="22"/>
      <c r="O97" s="22"/>
      <c r="P97" s="6"/>
      <c r="Q97" s="20"/>
      <c r="R97" s="25">
        <v>0</v>
      </c>
      <c r="S97" s="22"/>
      <c r="T97" s="22"/>
      <c r="U97" s="22"/>
      <c r="V97" s="22"/>
      <c r="W97" s="6"/>
      <c r="X97" s="20"/>
      <c r="Y97" s="25">
        <v>0</v>
      </c>
      <c r="Z97" s="5"/>
      <c r="AA97" s="22"/>
      <c r="AB97" s="22"/>
      <c r="AC97" s="22"/>
      <c r="AD97" s="6"/>
      <c r="AE97" s="20"/>
      <c r="AF97" s="25">
        <v>0</v>
      </c>
      <c r="AG97" s="22"/>
      <c r="AH97" s="22"/>
      <c r="AI97" s="22"/>
      <c r="AJ97" s="22"/>
      <c r="AK97" s="6"/>
      <c r="AL97" s="20"/>
      <c r="AM97" s="25">
        <v>0</v>
      </c>
      <c r="AN97" s="22"/>
      <c r="AO97" s="236">
        <f t="shared" si="27"/>
        <v>0</v>
      </c>
    </row>
    <row r="98" spans="2:41" hidden="1" x14ac:dyDescent="0.25">
      <c r="B98" s="381"/>
      <c r="C98" s="91" t="s">
        <v>170</v>
      </c>
      <c r="D98" s="5"/>
      <c r="E98" s="246"/>
      <c r="F98" s="5"/>
      <c r="G98" s="635"/>
      <c r="H98" s="636"/>
      <c r="I98" s="6"/>
      <c r="J98" s="20"/>
      <c r="K98" s="25">
        <v>0</v>
      </c>
      <c r="L98" s="22"/>
      <c r="M98" s="69"/>
      <c r="N98" s="22"/>
      <c r="O98" s="22"/>
      <c r="P98" s="6"/>
      <c r="Q98" s="20"/>
      <c r="R98" s="25">
        <v>0</v>
      </c>
      <c r="S98" s="22"/>
      <c r="T98" s="22"/>
      <c r="U98" s="22"/>
      <c r="V98" s="22"/>
      <c r="W98" s="6"/>
      <c r="X98" s="20"/>
      <c r="Y98" s="25">
        <v>0</v>
      </c>
      <c r="Z98" s="5"/>
      <c r="AA98" s="22"/>
      <c r="AB98" s="22"/>
      <c r="AC98" s="22"/>
      <c r="AD98" s="6"/>
      <c r="AE98" s="20"/>
      <c r="AF98" s="25">
        <v>0</v>
      </c>
      <c r="AG98" s="22"/>
      <c r="AH98" s="22"/>
      <c r="AI98" s="22"/>
      <c r="AJ98" s="22"/>
      <c r="AK98" s="6"/>
      <c r="AL98" s="20"/>
      <c r="AM98" s="25">
        <v>0</v>
      </c>
      <c r="AN98" s="22"/>
      <c r="AO98" s="236">
        <f t="shared" si="27"/>
        <v>0</v>
      </c>
    </row>
    <row r="99" spans="2:41" hidden="1" x14ac:dyDescent="0.25">
      <c r="B99" s="381"/>
      <c r="C99" s="91" t="s">
        <v>171</v>
      </c>
      <c r="D99" s="5"/>
      <c r="E99" s="246"/>
      <c r="F99" s="5"/>
      <c r="G99" s="635"/>
      <c r="H99" s="636"/>
      <c r="I99" s="6"/>
      <c r="J99" s="20"/>
      <c r="K99" s="25">
        <v>0</v>
      </c>
      <c r="L99" s="22"/>
      <c r="M99" s="69"/>
      <c r="N99" s="22"/>
      <c r="O99" s="22"/>
      <c r="P99" s="6"/>
      <c r="Q99" s="20"/>
      <c r="R99" s="25">
        <v>0</v>
      </c>
      <c r="S99" s="22"/>
      <c r="T99" s="22"/>
      <c r="U99" s="22"/>
      <c r="V99" s="22"/>
      <c r="W99" s="6"/>
      <c r="X99" s="20"/>
      <c r="Y99" s="25">
        <v>0</v>
      </c>
      <c r="Z99" s="5"/>
      <c r="AA99" s="22"/>
      <c r="AB99" s="22"/>
      <c r="AC99" s="22"/>
      <c r="AD99" s="6"/>
      <c r="AE99" s="20"/>
      <c r="AF99" s="25">
        <v>0</v>
      </c>
      <c r="AG99" s="22"/>
      <c r="AH99" s="22"/>
      <c r="AI99" s="22"/>
      <c r="AJ99" s="22"/>
      <c r="AK99" s="6"/>
      <c r="AL99" s="20"/>
      <c r="AM99" s="25">
        <v>0</v>
      </c>
      <c r="AN99" s="22"/>
      <c r="AO99" s="236">
        <f t="shared" si="27"/>
        <v>0</v>
      </c>
    </row>
    <row r="100" spans="2:41" hidden="1" x14ac:dyDescent="0.25">
      <c r="B100" s="381"/>
      <c r="C100" s="91" t="s">
        <v>172</v>
      </c>
      <c r="D100" s="5"/>
      <c r="E100" s="246"/>
      <c r="F100" s="5"/>
      <c r="G100" s="639"/>
      <c r="H100" s="640"/>
      <c r="I100" s="6"/>
      <c r="J100" s="20">
        <f>IF((K100&gt;25000),K100-25000,0)</f>
        <v>0</v>
      </c>
      <c r="K100" s="25">
        <v>0</v>
      </c>
      <c r="L100" s="22"/>
      <c r="M100" s="69"/>
      <c r="N100" s="22"/>
      <c r="O100" s="22"/>
      <c r="P100" s="6"/>
      <c r="Q100" s="20">
        <f>IF(((K100+R100)&gt;25000),((K100+R100)-25000-J100),0)</f>
        <v>0</v>
      </c>
      <c r="R100" s="25">
        <v>0</v>
      </c>
      <c r="S100" s="22"/>
      <c r="T100" s="22"/>
      <c r="U100" s="22"/>
      <c r="V100" s="22"/>
      <c r="W100" s="6"/>
      <c r="X100" s="20">
        <f>IF(((K100+R100+Y100)&gt;25000),((K100+R100+Y100)-25000-J100-Q100),0)</f>
        <v>0</v>
      </c>
      <c r="Y100" s="25">
        <v>0</v>
      </c>
      <c r="Z100" s="5"/>
      <c r="AA100" s="22"/>
      <c r="AB100" s="22"/>
      <c r="AC100" s="22"/>
      <c r="AD100" s="6"/>
      <c r="AE100" s="20">
        <f>IF(((K100+R100+Y100+AF100)&gt;25000),((K100+R100+Y100+AF100)-25000-J100-Q100-X100),0)</f>
        <v>0</v>
      </c>
      <c r="AF100" s="25">
        <v>0</v>
      </c>
      <c r="AG100" s="22"/>
      <c r="AH100" s="22"/>
      <c r="AI100" s="22"/>
      <c r="AJ100" s="22"/>
      <c r="AK100" s="6"/>
      <c r="AL100" s="20">
        <f>IF((K100+R100+Y100+AF100+AM100&gt;25000),((K100+R100+Y100+AF100+AM100)-25000-J100-Q100-X100-AE100),0)</f>
        <v>0</v>
      </c>
      <c r="AM100" s="25">
        <v>0</v>
      </c>
      <c r="AN100" s="22"/>
      <c r="AO100" s="236">
        <f t="shared" si="27"/>
        <v>0</v>
      </c>
    </row>
    <row r="101" spans="2:41" s="65" customFormat="1" ht="15.75" x14ac:dyDescent="0.25">
      <c r="B101" s="644" t="s">
        <v>276</v>
      </c>
      <c r="C101" s="645"/>
      <c r="D101" s="77"/>
      <c r="E101" s="77"/>
      <c r="F101" s="77"/>
      <c r="G101" s="77"/>
      <c r="H101" s="77"/>
      <c r="I101" s="78"/>
      <c r="J101" s="117">
        <f>SUM(J76:J100)</f>
        <v>0</v>
      </c>
      <c r="K101" s="238">
        <f>+K50+K54+K64+K70+K72+K73+K75+K74</f>
        <v>0</v>
      </c>
      <c r="L101" s="80"/>
      <c r="M101" s="81"/>
      <c r="N101" s="80"/>
      <c r="O101" s="80"/>
      <c r="P101" s="78"/>
      <c r="Q101" s="117">
        <f>SUM(Q76:Q100)</f>
        <v>0</v>
      </c>
      <c r="R101" s="238">
        <f>+R50+R54+R64+R70+R72+R73+R75+R74</f>
        <v>0</v>
      </c>
      <c r="S101" s="80"/>
      <c r="T101" s="80"/>
      <c r="U101" s="80"/>
      <c r="V101" s="80"/>
      <c r="W101" s="78"/>
      <c r="X101" s="117">
        <f>SUM(X76:X100)</f>
        <v>0</v>
      </c>
      <c r="Y101" s="238">
        <f>+Y50+Y54+Y64+Y70+Y72+Y73+Y75+Y74</f>
        <v>0</v>
      </c>
      <c r="Z101" s="77"/>
      <c r="AA101" s="80"/>
      <c r="AB101" s="80"/>
      <c r="AC101" s="80"/>
      <c r="AD101" s="78"/>
      <c r="AE101" s="117">
        <f>SUM(AE76:AE100)</f>
        <v>0</v>
      </c>
      <c r="AF101" s="238">
        <f>+AF50+AF54+AF64+AF70+AF72+AF73+AF75+AF74</f>
        <v>0</v>
      </c>
      <c r="AG101" s="80"/>
      <c r="AH101" s="80"/>
      <c r="AI101" s="80"/>
      <c r="AJ101" s="80"/>
      <c r="AK101" s="78"/>
      <c r="AL101" s="117">
        <f>SUM(AL76:AL100)</f>
        <v>0</v>
      </c>
      <c r="AM101" s="238">
        <f>+AM50+AM54+AM64+AM70+AM72+AM73+AM75+AM74</f>
        <v>0</v>
      </c>
      <c r="AN101" s="80"/>
      <c r="AO101" s="237">
        <f>K101+R101+Y101+AF101+AM101</f>
        <v>0</v>
      </c>
    </row>
    <row r="102" spans="2:41" s="65" customFormat="1" ht="15.75" x14ac:dyDescent="0.25">
      <c r="B102" s="83"/>
      <c r="C102" s="84"/>
      <c r="D102" s="84"/>
      <c r="E102" s="84"/>
      <c r="F102" s="84"/>
      <c r="G102" s="84"/>
      <c r="H102" s="77"/>
      <c r="I102" s="78"/>
      <c r="J102" s="78"/>
      <c r="K102" s="80"/>
      <c r="L102" s="80"/>
      <c r="M102" s="81"/>
      <c r="N102" s="80"/>
      <c r="O102" s="80"/>
      <c r="P102" s="78"/>
      <c r="Q102" s="78"/>
      <c r="R102" s="80"/>
      <c r="S102" s="80"/>
      <c r="T102" s="80"/>
      <c r="U102" s="80"/>
      <c r="V102" s="80"/>
      <c r="W102" s="78"/>
      <c r="X102" s="78"/>
      <c r="Y102" s="80"/>
      <c r="Z102" s="77"/>
      <c r="AA102" s="80"/>
      <c r="AB102" s="80"/>
      <c r="AC102" s="80"/>
      <c r="AD102" s="78"/>
      <c r="AE102" s="78"/>
      <c r="AF102" s="80"/>
      <c r="AG102" s="80"/>
      <c r="AH102" s="80"/>
      <c r="AI102" s="80"/>
      <c r="AJ102" s="80"/>
      <c r="AK102" s="78"/>
      <c r="AL102" s="78"/>
      <c r="AM102" s="80"/>
      <c r="AN102" s="80"/>
      <c r="AO102" s="85"/>
    </row>
    <row r="103" spans="2:41" s="65" customFormat="1" ht="15.75" x14ac:dyDescent="0.25">
      <c r="B103" s="646" t="s">
        <v>66</v>
      </c>
      <c r="C103" s="647"/>
      <c r="D103" s="77"/>
      <c r="E103" s="77"/>
      <c r="F103" s="77"/>
      <c r="G103" s="77"/>
      <c r="H103" s="77"/>
      <c r="I103" s="78"/>
      <c r="J103" s="78"/>
      <c r="K103" s="58">
        <f>+K101+K44+K48</f>
        <v>0</v>
      </c>
      <c r="L103" s="80"/>
      <c r="M103" s="81"/>
      <c r="N103" s="80"/>
      <c r="O103" s="80"/>
      <c r="P103" s="78"/>
      <c r="Q103" s="78"/>
      <c r="R103" s="58">
        <f>+R101+R44+R48</f>
        <v>0</v>
      </c>
      <c r="S103" s="80"/>
      <c r="T103" s="80"/>
      <c r="U103" s="80"/>
      <c r="V103" s="80"/>
      <c r="W103" s="78"/>
      <c r="X103" s="78"/>
      <c r="Y103" s="58">
        <f>+Y101+Y44+Y48</f>
        <v>0</v>
      </c>
      <c r="Z103" s="77"/>
      <c r="AA103" s="80"/>
      <c r="AB103" s="80"/>
      <c r="AC103" s="80"/>
      <c r="AD103" s="78"/>
      <c r="AE103" s="78"/>
      <c r="AF103" s="58">
        <f>+AF101+AF44+AF48</f>
        <v>0</v>
      </c>
      <c r="AG103" s="80"/>
      <c r="AH103" s="80"/>
      <c r="AI103" s="80"/>
      <c r="AJ103" s="80"/>
      <c r="AK103" s="78"/>
      <c r="AL103" s="78"/>
      <c r="AM103" s="58">
        <f>+AM101+AM44+AM48</f>
        <v>0</v>
      </c>
      <c r="AN103" s="80"/>
      <c r="AO103" s="94">
        <f>K103+R103+Y103+AF103+AM103</f>
        <v>0</v>
      </c>
    </row>
    <row r="104" spans="2:41" s="65" customFormat="1" ht="15.75" x14ac:dyDescent="0.25">
      <c r="B104" s="83"/>
      <c r="C104" s="84"/>
      <c r="D104" s="77"/>
      <c r="E104" s="77"/>
      <c r="F104" s="77"/>
      <c r="G104" s="77"/>
      <c r="H104" s="77"/>
      <c r="I104" s="78"/>
      <c r="J104" s="78"/>
      <c r="K104" s="93"/>
      <c r="L104" s="80"/>
      <c r="M104" s="81"/>
      <c r="N104" s="80"/>
      <c r="O104" s="80"/>
      <c r="P104" s="78"/>
      <c r="Q104" s="78"/>
      <c r="R104" s="93"/>
      <c r="S104" s="80"/>
      <c r="T104" s="80"/>
      <c r="U104" s="80"/>
      <c r="V104" s="80"/>
      <c r="W104" s="78"/>
      <c r="X104" s="78"/>
      <c r="Y104" s="93"/>
      <c r="Z104" s="77"/>
      <c r="AA104" s="80"/>
      <c r="AB104" s="80"/>
      <c r="AC104" s="80"/>
      <c r="AD104" s="78"/>
      <c r="AE104" s="78"/>
      <c r="AF104" s="93"/>
      <c r="AG104" s="80"/>
      <c r="AH104" s="80"/>
      <c r="AI104" s="80"/>
      <c r="AJ104" s="80"/>
      <c r="AK104" s="78"/>
      <c r="AL104" s="78"/>
      <c r="AM104" s="93"/>
      <c r="AN104" s="80"/>
      <c r="AO104" s="85"/>
    </row>
    <row r="105" spans="2:41" s="65" customFormat="1" ht="15.75" x14ac:dyDescent="0.25">
      <c r="B105" s="646" t="s">
        <v>67</v>
      </c>
      <c r="C105" s="647"/>
      <c r="D105" s="77"/>
      <c r="E105" s="77"/>
      <c r="F105" s="77"/>
      <c r="G105" s="77"/>
      <c r="H105" s="77"/>
      <c r="I105" s="78"/>
      <c r="J105" s="78"/>
      <c r="K105" s="80"/>
      <c r="L105" s="80"/>
      <c r="M105" s="81"/>
      <c r="N105" s="80"/>
      <c r="O105" s="80"/>
      <c r="P105" s="78"/>
      <c r="Q105" s="78"/>
      <c r="R105" s="80"/>
      <c r="S105" s="80"/>
      <c r="T105" s="80"/>
      <c r="U105" s="80"/>
      <c r="V105" s="80"/>
      <c r="W105" s="78"/>
      <c r="X105" s="78"/>
      <c r="Y105" s="80"/>
      <c r="Z105" s="77"/>
      <c r="AA105" s="80"/>
      <c r="AB105" s="80"/>
      <c r="AC105" s="80"/>
      <c r="AD105" s="78"/>
      <c r="AE105" s="78"/>
      <c r="AF105" s="80"/>
      <c r="AG105" s="80"/>
      <c r="AH105" s="80"/>
      <c r="AI105" s="80"/>
      <c r="AJ105" s="80"/>
      <c r="AK105" s="78"/>
      <c r="AL105" s="78"/>
      <c r="AM105" s="80"/>
      <c r="AN105" s="80"/>
      <c r="AO105" s="85"/>
    </row>
    <row r="106" spans="2:41" s="65" customFormat="1" ht="15.75" x14ac:dyDescent="0.25">
      <c r="B106" s="74"/>
      <c r="C106" s="5"/>
      <c r="D106" s="5"/>
      <c r="E106" s="5"/>
      <c r="F106" s="5"/>
      <c r="G106" s="5"/>
      <c r="H106" s="77"/>
      <c r="I106" s="78"/>
      <c r="J106" s="78"/>
      <c r="K106" s="80"/>
      <c r="L106" s="80"/>
      <c r="M106" s="81"/>
      <c r="N106" s="80"/>
      <c r="O106" s="80"/>
      <c r="P106" s="78"/>
      <c r="Q106" s="78"/>
      <c r="R106" s="80"/>
      <c r="S106" s="80"/>
      <c r="T106" s="80"/>
      <c r="U106" s="80"/>
      <c r="V106" s="80"/>
      <c r="W106" s="78"/>
      <c r="X106" s="78"/>
      <c r="Y106" s="80"/>
      <c r="Z106" s="77"/>
      <c r="AA106" s="80"/>
      <c r="AB106" s="80"/>
      <c r="AC106" s="80"/>
      <c r="AD106" s="78"/>
      <c r="AE106" s="78"/>
      <c r="AF106" s="80"/>
      <c r="AG106" s="80"/>
      <c r="AH106" s="80"/>
      <c r="AI106" s="80"/>
      <c r="AJ106" s="80"/>
      <c r="AK106" s="78"/>
      <c r="AL106" s="78"/>
      <c r="AM106" s="80"/>
      <c r="AN106" s="80"/>
      <c r="AO106" s="85"/>
    </row>
    <row r="107" spans="2:41" x14ac:dyDescent="0.25">
      <c r="B107" s="648"/>
      <c r="C107" s="649"/>
      <c r="D107" s="5"/>
      <c r="E107" s="5"/>
      <c r="F107" s="5"/>
      <c r="G107" s="5"/>
      <c r="H107" s="414" t="s">
        <v>68</v>
      </c>
      <c r="I107" s="95">
        <v>0.52</v>
      </c>
      <c r="J107" s="89" t="s">
        <v>68</v>
      </c>
      <c r="K107" s="58">
        <f>+K103-K75-K65-K72-K73-K62-K74</f>
        <v>0</v>
      </c>
      <c r="L107" s="22"/>
      <c r="M107" s="69"/>
      <c r="N107" s="22"/>
      <c r="O107" s="22"/>
      <c r="P107" s="6"/>
      <c r="Q107" s="6"/>
      <c r="R107" s="58">
        <f>+R103-R75-R65-R72-R73-R62-R74</f>
        <v>0</v>
      </c>
      <c r="S107" s="22"/>
      <c r="T107" s="22"/>
      <c r="U107" s="22"/>
      <c r="V107" s="22"/>
      <c r="W107" s="6"/>
      <c r="X107" s="6"/>
      <c r="Y107" s="58">
        <f>+Y103-Y75-Y65-Y72-Y73-Y62-Y74</f>
        <v>0</v>
      </c>
      <c r="Z107" s="5"/>
      <c r="AA107" s="22"/>
      <c r="AB107" s="22"/>
      <c r="AC107" s="22"/>
      <c r="AD107" s="6"/>
      <c r="AE107" s="6"/>
      <c r="AF107" s="58">
        <f>+AF103-AF75-AF65-AF72-AF73-AF62-AF74</f>
        <v>0</v>
      </c>
      <c r="AG107" s="22"/>
      <c r="AH107" s="22"/>
      <c r="AI107" s="22"/>
      <c r="AJ107" s="22"/>
      <c r="AK107" s="6"/>
      <c r="AL107" s="6"/>
      <c r="AM107" s="58">
        <f>+AM103-AM75-AM65-AM72-AM73-AM62-AM74</f>
        <v>0</v>
      </c>
      <c r="AN107" s="22"/>
      <c r="AO107" s="94">
        <f>+K107+R107+Y107+AF107+AM107</f>
        <v>0</v>
      </c>
    </row>
    <row r="108" spans="2:41" x14ac:dyDescent="0.25">
      <c r="B108" s="74"/>
      <c r="C108" s="5"/>
      <c r="D108" s="5"/>
      <c r="E108" s="5"/>
      <c r="F108" s="5"/>
      <c r="G108" s="5"/>
      <c r="H108" s="38"/>
      <c r="I108" s="6"/>
      <c r="J108" s="89" t="s">
        <v>69</v>
      </c>
      <c r="K108" s="58">
        <f>ROUND((K107*I107),0)</f>
        <v>0</v>
      </c>
      <c r="L108" s="22"/>
      <c r="M108" s="69"/>
      <c r="N108" s="22"/>
      <c r="O108" s="22"/>
      <c r="P108" s="6"/>
      <c r="Q108" s="6"/>
      <c r="R108" s="58">
        <f>ROUND((R107*I107),0)</f>
        <v>0</v>
      </c>
      <c r="S108" s="22"/>
      <c r="T108" s="22"/>
      <c r="U108" s="22"/>
      <c r="V108" s="22"/>
      <c r="W108" s="6"/>
      <c r="X108" s="6"/>
      <c r="Y108" s="58">
        <f>ROUND((Y107*I107),0)</f>
        <v>0</v>
      </c>
      <c r="Z108" s="5"/>
      <c r="AA108" s="22"/>
      <c r="AB108" s="22"/>
      <c r="AC108" s="22"/>
      <c r="AD108" s="6"/>
      <c r="AE108" s="6"/>
      <c r="AF108" s="58">
        <f>ROUND((AF107*I107),0)</f>
        <v>0</v>
      </c>
      <c r="AG108" s="22"/>
      <c r="AH108" s="22"/>
      <c r="AI108" s="22"/>
      <c r="AJ108" s="22"/>
      <c r="AK108" s="6"/>
      <c r="AL108" s="6"/>
      <c r="AM108" s="58">
        <f>ROUND((AM107*I107),0)</f>
        <v>0</v>
      </c>
      <c r="AN108" s="22"/>
      <c r="AO108" s="94">
        <f>+K108+R108+Y108+AF108+AM108</f>
        <v>0</v>
      </c>
    </row>
    <row r="109" spans="2:41" x14ac:dyDescent="0.25">
      <c r="B109" s="74"/>
      <c r="C109" s="75"/>
      <c r="D109" s="75"/>
      <c r="E109" s="75"/>
      <c r="F109" s="75"/>
      <c r="G109" s="75"/>
      <c r="H109" s="7"/>
      <c r="I109" s="6"/>
      <c r="J109" s="89" t="s">
        <v>70</v>
      </c>
      <c r="K109" s="22"/>
      <c r="L109" s="22"/>
      <c r="M109" s="69"/>
      <c r="N109" s="22"/>
      <c r="O109" s="22"/>
      <c r="P109" s="6"/>
      <c r="Q109" s="6"/>
      <c r="R109" s="22"/>
      <c r="S109" s="22"/>
      <c r="T109" s="22"/>
      <c r="U109" s="22"/>
      <c r="V109" s="22"/>
      <c r="W109" s="6"/>
      <c r="X109" s="6"/>
      <c r="Y109" s="22"/>
      <c r="Z109" s="5"/>
      <c r="AA109" s="22"/>
      <c r="AB109" s="22"/>
      <c r="AC109" s="22"/>
      <c r="AD109" s="6"/>
      <c r="AE109" s="6"/>
      <c r="AF109" s="22"/>
      <c r="AG109" s="22"/>
      <c r="AH109" s="22"/>
      <c r="AI109" s="22"/>
      <c r="AJ109" s="22"/>
      <c r="AK109" s="6"/>
      <c r="AL109" s="6"/>
      <c r="AM109" s="22"/>
      <c r="AN109" s="22"/>
      <c r="AO109" s="8"/>
    </row>
    <row r="110" spans="2:41" x14ac:dyDescent="0.25">
      <c r="B110" s="648"/>
      <c r="C110" s="649"/>
      <c r="D110" s="5"/>
      <c r="E110" s="5"/>
      <c r="F110" s="5"/>
      <c r="G110" s="5"/>
      <c r="H110" s="414" t="s">
        <v>69</v>
      </c>
      <c r="I110" s="95">
        <f>30/70</f>
        <v>0.42857142857142855</v>
      </c>
      <c r="J110" s="6"/>
      <c r="K110" s="58">
        <f>+K103-K74</f>
        <v>0</v>
      </c>
      <c r="L110" s="22"/>
      <c r="M110" s="69"/>
      <c r="N110" s="22"/>
      <c r="O110" s="22"/>
      <c r="P110" s="6"/>
      <c r="Q110" s="6"/>
      <c r="R110" s="58">
        <f>+R103</f>
        <v>0</v>
      </c>
      <c r="S110" s="22"/>
      <c r="T110" s="22"/>
      <c r="U110" s="22"/>
      <c r="V110" s="22"/>
      <c r="W110" s="6"/>
      <c r="X110" s="6"/>
      <c r="Y110" s="58">
        <f>+Y103</f>
        <v>0</v>
      </c>
      <c r="Z110" s="5"/>
      <c r="AA110" s="22"/>
      <c r="AB110" s="22"/>
      <c r="AC110" s="22"/>
      <c r="AD110" s="6"/>
      <c r="AE110" s="6"/>
      <c r="AF110" s="58">
        <f>+AF103</f>
        <v>0</v>
      </c>
      <c r="AG110" s="22"/>
      <c r="AH110" s="22"/>
      <c r="AI110" s="22"/>
      <c r="AJ110" s="22"/>
      <c r="AK110" s="6"/>
      <c r="AL110" s="6"/>
      <c r="AM110" s="58">
        <f>+AM103</f>
        <v>0</v>
      </c>
      <c r="AN110" s="22"/>
      <c r="AO110" s="94">
        <f>+K110+R110+Y110+AF110+AM110</f>
        <v>0</v>
      </c>
    </row>
    <row r="111" spans="2:41" x14ac:dyDescent="0.25">
      <c r="B111" s="74"/>
      <c r="C111" s="5"/>
      <c r="D111" s="5"/>
      <c r="E111" s="5"/>
      <c r="F111" s="5"/>
      <c r="G111" s="5"/>
      <c r="H111" s="38"/>
      <c r="I111" s="6"/>
      <c r="J111" s="6"/>
      <c r="K111" s="58">
        <f>ROUND((K110*I110),0)</f>
        <v>0</v>
      </c>
      <c r="L111" s="22"/>
      <c r="M111" s="69"/>
      <c r="N111" s="22"/>
      <c r="O111" s="22"/>
      <c r="P111" s="6"/>
      <c r="Q111" s="6"/>
      <c r="R111" s="58">
        <f>ROUND((R110*I110),0)</f>
        <v>0</v>
      </c>
      <c r="S111" s="22"/>
      <c r="T111" s="22"/>
      <c r="U111" s="22"/>
      <c r="V111" s="22"/>
      <c r="W111" s="6"/>
      <c r="X111" s="6"/>
      <c r="Y111" s="58">
        <f>ROUND((Y110*I110),0)</f>
        <v>0</v>
      </c>
      <c r="Z111" s="5"/>
      <c r="AA111" s="22"/>
      <c r="AB111" s="22"/>
      <c r="AC111" s="22"/>
      <c r="AD111" s="6"/>
      <c r="AE111" s="6"/>
      <c r="AF111" s="58">
        <f>ROUND((AF103*I110),0)</f>
        <v>0</v>
      </c>
      <c r="AG111" s="22"/>
      <c r="AH111" s="22"/>
      <c r="AI111" s="22"/>
      <c r="AJ111" s="22"/>
      <c r="AK111" s="6"/>
      <c r="AL111" s="6"/>
      <c r="AM111" s="58">
        <f>ROUND((AM110*I110),0)</f>
        <v>0</v>
      </c>
      <c r="AN111" s="22"/>
      <c r="AO111" s="94">
        <f>+K111+R111+Y111+AF111+AM111</f>
        <v>0</v>
      </c>
    </row>
    <row r="112" spans="2:41" x14ac:dyDescent="0.25">
      <c r="B112" s="74"/>
      <c r="C112" s="75"/>
      <c r="D112" s="75"/>
      <c r="E112" s="75"/>
      <c r="F112" s="75"/>
      <c r="G112" s="75"/>
      <c r="H112" s="7"/>
      <c r="I112" s="6"/>
      <c r="J112" s="6"/>
      <c r="K112" s="22"/>
      <c r="L112" s="22"/>
      <c r="M112" s="69"/>
      <c r="N112" s="22"/>
      <c r="O112" s="22"/>
      <c r="P112" s="6"/>
      <c r="Q112" s="6"/>
      <c r="R112" s="22"/>
      <c r="S112" s="22"/>
      <c r="T112" s="22"/>
      <c r="U112" s="22"/>
      <c r="V112" s="22"/>
      <c r="W112" s="6"/>
      <c r="X112" s="6"/>
      <c r="Y112" s="22"/>
      <c r="Z112" s="5"/>
      <c r="AA112" s="22"/>
      <c r="AB112" s="22"/>
      <c r="AC112" s="22"/>
      <c r="AD112" s="6"/>
      <c r="AE112" s="6"/>
      <c r="AF112" s="22"/>
      <c r="AG112" s="22"/>
      <c r="AH112" s="22"/>
      <c r="AI112" s="22"/>
      <c r="AJ112" s="22"/>
      <c r="AK112" s="6"/>
      <c r="AL112" s="6"/>
      <c r="AM112" s="22"/>
      <c r="AN112" s="22"/>
      <c r="AO112" s="8"/>
    </row>
    <row r="113" spans="1:41" x14ac:dyDescent="0.25">
      <c r="B113" s="74"/>
      <c r="C113" s="75"/>
      <c r="D113" s="75"/>
      <c r="E113" s="75"/>
      <c r="F113" s="75"/>
      <c r="G113" s="75"/>
      <c r="H113" s="414" t="s">
        <v>70</v>
      </c>
      <c r="I113" s="95">
        <v>0.3</v>
      </c>
      <c r="J113" s="6"/>
      <c r="K113" s="203">
        <f>ROUND((K103-K74)*(1+$I$113/(1-$I$113)), 0)</f>
        <v>0</v>
      </c>
      <c r="L113" s="22"/>
      <c r="M113" s="69"/>
      <c r="N113" s="22"/>
      <c r="O113" s="22"/>
      <c r="P113" s="6"/>
      <c r="Q113" s="6"/>
      <c r="R113" s="203">
        <f>ROUND((R103-R74)*(1+$I$113/(1-$I$113)), 0)</f>
        <v>0</v>
      </c>
      <c r="S113" s="22"/>
      <c r="T113" s="22"/>
      <c r="U113" s="22"/>
      <c r="V113" s="22"/>
      <c r="W113" s="6"/>
      <c r="X113" s="6"/>
      <c r="Y113" s="203">
        <f>ROUND((Y103-Y74)*(1+$I$113/(1-$I$113)), 0)</f>
        <v>0</v>
      </c>
      <c r="Z113" s="5"/>
      <c r="AA113" s="22"/>
      <c r="AB113" s="22"/>
      <c r="AC113" s="22"/>
      <c r="AD113" s="6"/>
      <c r="AE113" s="6"/>
      <c r="AF113" s="203">
        <f>ROUND((AF103-AF74)*(1+$I$113/(1-$I$113)), 0)</f>
        <v>0</v>
      </c>
      <c r="AG113" s="22"/>
      <c r="AH113" s="22"/>
      <c r="AI113" s="22"/>
      <c r="AJ113" s="22"/>
      <c r="AK113" s="6"/>
      <c r="AL113" s="6"/>
      <c r="AM113" s="203">
        <f>ROUND((AM103-AM74)*(1+$I$113/(1-$I$113)), 0)</f>
        <v>0</v>
      </c>
      <c r="AN113" s="22"/>
      <c r="AO113" s="94">
        <f>+K113+R113+Y113+AF113+AM113</f>
        <v>0</v>
      </c>
    </row>
    <row r="114" spans="1:41" x14ac:dyDescent="0.25">
      <c r="B114" s="74"/>
      <c r="C114" s="75"/>
      <c r="D114" s="75"/>
      <c r="E114" s="75"/>
      <c r="F114" s="75"/>
      <c r="G114" s="75"/>
      <c r="H114" s="397"/>
      <c r="I114" s="6"/>
      <c r="J114" s="6"/>
      <c r="K114" s="58">
        <f>ROUND((K113*I113),0)</f>
        <v>0</v>
      </c>
      <c r="L114" s="22"/>
      <c r="M114" s="69"/>
      <c r="N114" s="22"/>
      <c r="O114" s="22"/>
      <c r="P114" s="6"/>
      <c r="Q114" s="6"/>
      <c r="R114" s="58">
        <f>ROUND((R113*I113),0)</f>
        <v>0</v>
      </c>
      <c r="S114" s="22"/>
      <c r="T114" s="22"/>
      <c r="U114" s="22"/>
      <c r="V114" s="22"/>
      <c r="W114" s="6"/>
      <c r="X114" s="6"/>
      <c r="Y114" s="58">
        <f>ROUND((Y113*I113),0)</f>
        <v>0</v>
      </c>
      <c r="Z114" s="5"/>
      <c r="AA114" s="22"/>
      <c r="AB114" s="22"/>
      <c r="AC114" s="22"/>
      <c r="AD114" s="6"/>
      <c r="AE114" s="6"/>
      <c r="AF114" s="58">
        <f>ROUND((AF113*I113),0)</f>
        <v>0</v>
      </c>
      <c r="AG114" s="22"/>
      <c r="AH114" s="22"/>
      <c r="AI114" s="22"/>
      <c r="AJ114" s="22"/>
      <c r="AK114" s="6"/>
      <c r="AL114" s="6"/>
      <c r="AM114" s="58">
        <f>ROUND((AM113*I113),0)</f>
        <v>0</v>
      </c>
      <c r="AN114" s="22"/>
      <c r="AO114" s="94">
        <f>+K114+R114+Y114+AF114+AM114</f>
        <v>0</v>
      </c>
    </row>
    <row r="115" spans="1:41" x14ac:dyDescent="0.25">
      <c r="B115" s="74"/>
      <c r="C115" s="75"/>
      <c r="D115" s="75"/>
      <c r="E115" s="75"/>
      <c r="F115" s="75"/>
      <c r="G115" s="75"/>
      <c r="H115" s="5"/>
      <c r="I115" s="6"/>
      <c r="J115" s="6"/>
      <c r="K115" s="22"/>
      <c r="L115" s="22"/>
      <c r="M115" s="69"/>
      <c r="N115" s="22"/>
      <c r="O115" s="22"/>
      <c r="P115" s="6"/>
      <c r="Q115" s="6"/>
      <c r="R115" s="22"/>
      <c r="S115" s="22"/>
      <c r="T115" s="22"/>
      <c r="U115" s="22"/>
      <c r="V115" s="22"/>
      <c r="W115" s="6"/>
      <c r="X115" s="6"/>
      <c r="Y115" s="22"/>
      <c r="Z115" s="5"/>
      <c r="AA115" s="22"/>
      <c r="AB115" s="22"/>
      <c r="AC115" s="22"/>
      <c r="AD115" s="6"/>
      <c r="AE115" s="6"/>
      <c r="AF115" s="22"/>
      <c r="AG115" s="22"/>
      <c r="AH115" s="22"/>
      <c r="AI115" s="22"/>
      <c r="AJ115" s="22"/>
      <c r="AK115" s="6"/>
      <c r="AL115" s="6"/>
      <c r="AM115" s="22"/>
      <c r="AN115" s="22"/>
      <c r="AO115" s="8"/>
    </row>
    <row r="116" spans="1:41" ht="15.75" x14ac:dyDescent="0.25">
      <c r="B116" s="650" t="s">
        <v>71</v>
      </c>
      <c r="C116" s="647"/>
      <c r="D116" s="5"/>
      <c r="E116" s="5"/>
      <c r="F116" s="5"/>
      <c r="G116" s="5"/>
      <c r="H116" s="5"/>
      <c r="I116" s="96" t="s">
        <v>70</v>
      </c>
      <c r="J116" s="20" t="e">
        <f>K107*I116</f>
        <v>#VALUE!</v>
      </c>
      <c r="K116" s="97">
        <f>IF(I116="MTDC", K108, IF(I116="TDC", K111, IF(I116="TFFA", K114, 0)))</f>
        <v>0</v>
      </c>
      <c r="L116" s="22"/>
      <c r="M116" s="69"/>
      <c r="N116" s="22"/>
      <c r="O116" s="22"/>
      <c r="P116" s="98"/>
      <c r="Q116" s="20" t="e">
        <f>R107*I116</f>
        <v>#VALUE!</v>
      </c>
      <c r="R116" s="99">
        <f>IF(I116="mtdc",R108,IF(I116="tdc",R111,IF(I116="tffa",R114)))</f>
        <v>0</v>
      </c>
      <c r="S116" s="22"/>
      <c r="T116" s="22"/>
      <c r="U116" s="22"/>
      <c r="V116" s="22"/>
      <c r="W116" s="98"/>
      <c r="X116" s="20" t="e">
        <f>Y107*I116</f>
        <v>#VALUE!</v>
      </c>
      <c r="Y116" s="97">
        <f>IF(I116="mtdc", Y108, IF(I116="tdc",Y111,IF(I116="tffa",Y114)))</f>
        <v>0</v>
      </c>
      <c r="Z116" s="5"/>
      <c r="AA116" s="22"/>
      <c r="AB116" s="22"/>
      <c r="AC116" s="22"/>
      <c r="AD116" s="98"/>
      <c r="AE116" s="20" t="e">
        <f>AF107*I116</f>
        <v>#VALUE!</v>
      </c>
      <c r="AF116" s="97">
        <f>IF(I116="mtdc",AF108,IF(I116="tdc",AF111,IF(I116="tffa",AF114)))</f>
        <v>0</v>
      </c>
      <c r="AG116" s="22"/>
      <c r="AH116" s="22"/>
      <c r="AI116" s="22"/>
      <c r="AJ116" s="22"/>
      <c r="AK116" s="98"/>
      <c r="AL116" s="20" t="e">
        <f>AM107*I116</f>
        <v>#VALUE!</v>
      </c>
      <c r="AM116" s="97">
        <f>IF(I116="mtdc",AM108,IF(I116="tdc",AM111,IF(I116="tffa",AM114)))</f>
        <v>0</v>
      </c>
      <c r="AN116" s="22"/>
      <c r="AO116" s="100">
        <f>K116+R116+Y116+AF116+AM116</f>
        <v>0</v>
      </c>
    </row>
    <row r="117" spans="1:41" x14ac:dyDescent="0.25">
      <c r="B117" s="74"/>
      <c r="C117" s="75"/>
      <c r="D117" s="5"/>
      <c r="E117" s="5"/>
      <c r="F117" s="5"/>
      <c r="G117" s="5"/>
      <c r="H117" s="5"/>
      <c r="I117" s="6"/>
      <c r="J117" s="6"/>
      <c r="K117" s="22"/>
      <c r="L117" s="22"/>
      <c r="M117" s="69"/>
      <c r="N117" s="22"/>
      <c r="O117" s="22"/>
      <c r="P117" s="6"/>
      <c r="Q117" s="6"/>
      <c r="R117" s="76"/>
      <c r="S117" s="22"/>
      <c r="T117" s="22"/>
      <c r="U117" s="22"/>
      <c r="V117" s="22"/>
      <c r="W117" s="6"/>
      <c r="X117" s="6"/>
      <c r="Y117" s="22"/>
      <c r="Z117" s="5"/>
      <c r="AA117" s="22"/>
      <c r="AB117" s="22"/>
      <c r="AC117" s="22"/>
      <c r="AD117" s="6"/>
      <c r="AE117" s="6"/>
      <c r="AF117" s="22"/>
      <c r="AG117" s="22"/>
      <c r="AH117" s="22"/>
      <c r="AI117" s="22"/>
      <c r="AJ117" s="22"/>
      <c r="AK117" s="6"/>
      <c r="AL117" s="6"/>
      <c r="AM117" s="22"/>
      <c r="AN117" s="22"/>
      <c r="AO117" s="8"/>
    </row>
    <row r="118" spans="1:41" s="107" customFormat="1" ht="18.75" x14ac:dyDescent="0.3">
      <c r="B118" s="642" t="s">
        <v>72</v>
      </c>
      <c r="C118" s="643"/>
      <c r="D118" s="101"/>
      <c r="E118" s="101"/>
      <c r="F118" s="101"/>
      <c r="G118" s="101"/>
      <c r="H118" s="101"/>
      <c r="I118" s="102"/>
      <c r="J118" s="102"/>
      <c r="K118" s="103">
        <f>K103+K116</f>
        <v>0</v>
      </c>
      <c r="L118" s="104"/>
      <c r="M118" s="105"/>
      <c r="N118" s="104"/>
      <c r="O118" s="104"/>
      <c r="P118" s="102"/>
      <c r="Q118" s="102"/>
      <c r="R118" s="103">
        <f>R103+R116</f>
        <v>0</v>
      </c>
      <c r="S118" s="104"/>
      <c r="T118" s="104"/>
      <c r="U118" s="104"/>
      <c r="V118" s="104"/>
      <c r="W118" s="102"/>
      <c r="X118" s="102"/>
      <c r="Y118" s="103">
        <f>Y103+Y116</f>
        <v>0</v>
      </c>
      <c r="Z118" s="101"/>
      <c r="AA118" s="104"/>
      <c r="AB118" s="104"/>
      <c r="AC118" s="104"/>
      <c r="AD118" s="102"/>
      <c r="AE118" s="102"/>
      <c r="AF118" s="103">
        <f>AF103+AF116</f>
        <v>0</v>
      </c>
      <c r="AG118" s="104"/>
      <c r="AH118" s="104"/>
      <c r="AI118" s="104"/>
      <c r="AJ118" s="104"/>
      <c r="AK118" s="102"/>
      <c r="AL118" s="102"/>
      <c r="AM118" s="103">
        <f>AM103+AM116</f>
        <v>0</v>
      </c>
      <c r="AN118" s="104"/>
      <c r="AO118" s="106">
        <f>K118+R118+Y118+AF118+AM118</f>
        <v>0</v>
      </c>
    </row>
    <row r="119" spans="1:41" hidden="1" x14ac:dyDescent="0.25">
      <c r="B119" s="74"/>
      <c r="C119" s="75"/>
      <c r="D119" s="75"/>
      <c r="E119" s="75"/>
      <c r="F119" s="75"/>
      <c r="G119" s="75"/>
      <c r="H119" s="5"/>
      <c r="I119" s="6"/>
      <c r="J119" s="6"/>
      <c r="K119" s="5"/>
      <c r="L119" s="5"/>
      <c r="M119" s="7"/>
      <c r="N119" s="5"/>
      <c r="O119" s="5"/>
      <c r="P119" s="6"/>
      <c r="Q119" s="6"/>
      <c r="R119" s="5"/>
      <c r="S119" s="5"/>
      <c r="T119" s="5"/>
      <c r="U119" s="5"/>
      <c r="V119" s="5"/>
      <c r="W119" s="6"/>
      <c r="X119" s="6"/>
      <c r="Y119" s="5"/>
      <c r="Z119" s="5"/>
      <c r="AA119" s="5"/>
      <c r="AB119" s="5"/>
      <c r="AC119" s="5"/>
      <c r="AD119" s="6"/>
      <c r="AE119" s="6"/>
      <c r="AF119" s="5"/>
      <c r="AG119" s="5"/>
      <c r="AH119" s="5"/>
      <c r="AI119" s="5"/>
      <c r="AJ119" s="5"/>
      <c r="AK119" s="6"/>
      <c r="AL119" s="6"/>
      <c r="AM119" s="5"/>
      <c r="AN119" s="5"/>
      <c r="AO119" s="108">
        <f>AO44+AO101+AO116</f>
        <v>0</v>
      </c>
    </row>
    <row r="120" spans="1:41" hidden="1" x14ac:dyDescent="0.25">
      <c r="B120" s="74"/>
      <c r="C120" s="75"/>
      <c r="D120" s="75"/>
      <c r="E120" s="75"/>
      <c r="F120" s="75"/>
      <c r="G120" s="75"/>
      <c r="H120" s="5"/>
      <c r="I120" s="6"/>
      <c r="J120" s="6"/>
      <c r="K120" s="5"/>
      <c r="L120" s="5"/>
      <c r="M120" s="7"/>
      <c r="N120" s="5"/>
      <c r="O120" s="5"/>
      <c r="P120" s="6"/>
      <c r="Q120" s="6"/>
      <c r="R120" s="5"/>
      <c r="S120" s="5"/>
      <c r="T120" s="5"/>
      <c r="U120" s="5"/>
      <c r="V120" s="5"/>
      <c r="W120" s="6"/>
      <c r="X120" s="6"/>
      <c r="Y120" s="5"/>
      <c r="Z120" s="5"/>
      <c r="AA120" s="5"/>
      <c r="AB120" s="5"/>
      <c r="AC120" s="5"/>
      <c r="AD120" s="6"/>
      <c r="AE120" s="6"/>
      <c r="AF120" s="5"/>
      <c r="AG120" s="5"/>
      <c r="AH120" s="5"/>
      <c r="AI120" s="5"/>
      <c r="AJ120" s="5"/>
      <c r="AK120" s="6"/>
      <c r="AL120" s="6"/>
      <c r="AM120" s="5"/>
      <c r="AN120" s="5"/>
      <c r="AO120" s="109">
        <f>+AO118-AO119</f>
        <v>0</v>
      </c>
    </row>
    <row r="121" spans="1:41" ht="16.5" thickBot="1" x14ac:dyDescent="0.3">
      <c r="B121" s="110"/>
      <c r="C121" s="111"/>
      <c r="D121" s="111"/>
      <c r="E121" s="111"/>
      <c r="F121" s="111"/>
      <c r="G121" s="111"/>
      <c r="H121" s="112"/>
      <c r="I121" s="113"/>
      <c r="J121" s="113"/>
      <c r="K121" s="112"/>
      <c r="L121" s="112"/>
      <c r="M121" s="114"/>
      <c r="N121" s="112"/>
      <c r="O121" s="112"/>
      <c r="P121" s="113"/>
      <c r="Q121" s="113"/>
      <c r="R121" s="112"/>
      <c r="S121" s="112"/>
      <c r="T121" s="112"/>
      <c r="U121" s="112"/>
      <c r="V121" s="112"/>
      <c r="W121" s="113"/>
      <c r="X121" s="113"/>
      <c r="Y121" s="112"/>
      <c r="Z121" s="112"/>
      <c r="AA121" s="112"/>
      <c r="AB121" s="112"/>
      <c r="AC121" s="112"/>
      <c r="AD121" s="113"/>
      <c r="AE121" s="113"/>
      <c r="AF121" s="112"/>
      <c r="AG121" s="112"/>
      <c r="AH121" s="112"/>
      <c r="AI121" s="112"/>
      <c r="AJ121" s="112"/>
      <c r="AK121" s="113"/>
      <c r="AL121" s="113"/>
      <c r="AM121" s="112"/>
      <c r="AN121" s="112"/>
      <c r="AO121" s="115" t="str">
        <f>IF(AO120=0,"Balanced","NOT BALANCED!")</f>
        <v>Balanced</v>
      </c>
    </row>
    <row r="122" spans="1:41" ht="16.5" thickBot="1" x14ac:dyDescent="0.3">
      <c r="B122" s="367"/>
      <c r="I122" s="368"/>
      <c r="J122" s="368"/>
      <c r="P122" s="368"/>
      <c r="Q122" s="368"/>
      <c r="W122" s="368"/>
      <c r="X122" s="368"/>
      <c r="AD122" s="368"/>
      <c r="AE122" s="368"/>
      <c r="AK122" s="368"/>
      <c r="AL122" s="368"/>
      <c r="AO122" s="369"/>
    </row>
    <row r="123" spans="1:41" ht="30.75" thickBot="1" x14ac:dyDescent="0.3">
      <c r="A123" s="119"/>
      <c r="B123" s="380" t="s">
        <v>304</v>
      </c>
      <c r="C123" s="380" t="s">
        <v>229</v>
      </c>
      <c r="D123" s="350" t="s">
        <v>228</v>
      </c>
      <c r="E123" s="232"/>
      <c r="F123" s="232"/>
      <c r="G123" s="232"/>
      <c r="H123" s="232"/>
      <c r="I123" s="233"/>
      <c r="J123" s="233"/>
      <c r="K123" s="232"/>
      <c r="L123" s="205"/>
      <c r="M123" s="207"/>
      <c r="N123" s="205"/>
      <c r="O123" s="205"/>
      <c r="P123" s="206"/>
    </row>
    <row r="124" spans="1:41" x14ac:dyDescent="0.25">
      <c r="A124" s="119"/>
      <c r="B124" s="351" t="s">
        <v>85</v>
      </c>
      <c r="C124" s="352">
        <v>0.3337</v>
      </c>
      <c r="D124" s="353">
        <v>7557</v>
      </c>
      <c r="E124" s="232"/>
      <c r="F124" s="232"/>
      <c r="G124" s="232"/>
      <c r="H124" s="232"/>
      <c r="I124" s="233"/>
      <c r="J124" s="233"/>
      <c r="K124" s="232"/>
      <c r="L124" s="205"/>
      <c r="M124" s="207"/>
      <c r="N124" s="205"/>
      <c r="O124" s="205"/>
      <c r="P124" s="206"/>
    </row>
    <row r="125" spans="1:41" x14ac:dyDescent="0.25">
      <c r="A125" s="119"/>
      <c r="B125" s="354" t="s">
        <v>194</v>
      </c>
      <c r="C125" s="352">
        <v>0.3337</v>
      </c>
      <c r="D125" s="356">
        <v>7557</v>
      </c>
      <c r="E125" s="232"/>
      <c r="F125" s="232"/>
      <c r="G125" s="232"/>
      <c r="H125" s="232"/>
      <c r="I125" s="233"/>
      <c r="J125" s="233"/>
      <c r="K125" s="232"/>
      <c r="L125" s="205"/>
      <c r="M125" s="207"/>
      <c r="N125" s="205"/>
      <c r="O125" s="205"/>
      <c r="P125" s="206"/>
    </row>
    <row r="126" spans="1:41" x14ac:dyDescent="0.25">
      <c r="A126" s="119"/>
      <c r="B126" s="354" t="s">
        <v>113</v>
      </c>
      <c r="C126" s="352">
        <v>0.3337</v>
      </c>
      <c r="D126" s="356">
        <v>0</v>
      </c>
      <c r="E126" s="232"/>
      <c r="F126" s="232"/>
      <c r="G126" s="232"/>
      <c r="H126" s="232"/>
      <c r="I126" s="233"/>
      <c r="J126" s="233"/>
      <c r="K126" s="232"/>
      <c r="L126" s="205"/>
      <c r="M126" s="207"/>
      <c r="N126" s="205"/>
      <c r="O126" s="205"/>
      <c r="P126" s="206"/>
    </row>
    <row r="127" spans="1:41" x14ac:dyDescent="0.25">
      <c r="A127" s="119"/>
      <c r="B127" s="354" t="s">
        <v>86</v>
      </c>
      <c r="C127" s="355">
        <v>8.3500000000000005E-2</v>
      </c>
      <c r="D127" s="356">
        <v>5594</v>
      </c>
      <c r="E127" s="232"/>
      <c r="F127" s="232"/>
      <c r="G127" s="232"/>
      <c r="H127" s="232"/>
      <c r="I127" s="233"/>
      <c r="J127" s="233"/>
      <c r="K127" s="232"/>
      <c r="L127" s="205"/>
      <c r="M127" s="207"/>
      <c r="N127" s="205"/>
      <c r="O127" s="205"/>
      <c r="P127" s="206"/>
    </row>
    <row r="128" spans="1:41" x14ac:dyDescent="0.25">
      <c r="A128" s="119"/>
      <c r="B128" s="354" t="s">
        <v>87</v>
      </c>
      <c r="C128" s="355">
        <v>8.3500000000000005E-2</v>
      </c>
      <c r="D128" s="356">
        <v>3093</v>
      </c>
      <c r="E128" s="232"/>
      <c r="F128" s="232"/>
      <c r="G128" s="232"/>
      <c r="H128" s="232"/>
      <c r="I128" s="233"/>
      <c r="J128" s="233"/>
      <c r="K128" s="232"/>
      <c r="L128" s="205"/>
      <c r="M128" s="207"/>
      <c r="N128" s="205"/>
      <c r="O128" s="205"/>
      <c r="P128" s="206"/>
    </row>
    <row r="129" spans="1:16" x14ac:dyDescent="0.25">
      <c r="A129" s="119"/>
      <c r="B129" s="354" t="s">
        <v>88</v>
      </c>
      <c r="C129" s="355">
        <v>8.3500000000000005E-2</v>
      </c>
      <c r="D129" s="356">
        <v>0</v>
      </c>
      <c r="E129" s="232"/>
      <c r="F129" s="232"/>
      <c r="G129" s="232"/>
      <c r="H129" s="232"/>
      <c r="I129" s="233"/>
      <c r="J129" s="233"/>
      <c r="K129" s="232"/>
      <c r="L129" s="205"/>
      <c r="M129" s="207"/>
      <c r="N129" s="205"/>
      <c r="O129" s="205"/>
      <c r="P129" s="206"/>
    </row>
    <row r="130" spans="1:16" hidden="1" x14ac:dyDescent="0.25">
      <c r="A130" s="119"/>
      <c r="B130" s="232"/>
      <c r="C130" s="232">
        <v>0</v>
      </c>
      <c r="D130" s="232">
        <v>0</v>
      </c>
      <c r="E130" s="232"/>
      <c r="F130" s="232"/>
      <c r="G130" s="232"/>
      <c r="H130" s="232"/>
      <c r="I130" s="233"/>
      <c r="J130" s="233"/>
      <c r="K130" s="232"/>
      <c r="L130" s="205"/>
      <c r="M130" s="207"/>
      <c r="N130" s="205"/>
      <c r="O130" s="205"/>
      <c r="P130" s="206"/>
    </row>
    <row r="131" spans="1:16" hidden="1" x14ac:dyDescent="0.25">
      <c r="A131" s="119"/>
      <c r="B131" s="232" t="s">
        <v>99</v>
      </c>
      <c r="C131" s="232"/>
      <c r="D131" s="232"/>
      <c r="E131" s="232"/>
      <c r="F131" s="232"/>
      <c r="G131" s="232"/>
      <c r="H131" s="232"/>
      <c r="I131" s="233"/>
      <c r="J131" s="233"/>
      <c r="K131" s="232"/>
      <c r="L131" s="205"/>
      <c r="M131" s="207"/>
      <c r="N131" s="205"/>
      <c r="O131" s="205"/>
      <c r="P131" s="206"/>
    </row>
    <row r="132" spans="1:16" hidden="1" x14ac:dyDescent="0.25">
      <c r="A132" s="119"/>
      <c r="B132" s="232" t="s">
        <v>97</v>
      </c>
      <c r="C132" s="232"/>
      <c r="D132" s="232"/>
      <c r="E132" s="232"/>
      <c r="F132" s="232"/>
      <c r="G132" s="232"/>
      <c r="H132" s="232"/>
      <c r="I132" s="233"/>
      <c r="J132" s="233"/>
      <c r="K132" s="232"/>
      <c r="L132" s="205"/>
      <c r="M132" s="207"/>
      <c r="N132" s="205"/>
      <c r="O132" s="205"/>
      <c r="P132" s="206"/>
    </row>
    <row r="133" spans="1:16" hidden="1" x14ac:dyDescent="0.25">
      <c r="A133" s="119"/>
      <c r="B133" s="232" t="s">
        <v>98</v>
      </c>
      <c r="C133" s="232"/>
      <c r="D133" s="232"/>
      <c r="E133" s="232"/>
      <c r="F133" s="232"/>
      <c r="G133" s="232"/>
      <c r="H133" s="232"/>
      <c r="I133" s="233"/>
      <c r="J133" s="233"/>
      <c r="K133" s="232"/>
      <c r="L133" s="205"/>
      <c r="M133" s="207"/>
      <c r="N133" s="205"/>
      <c r="O133" s="205"/>
      <c r="P133" s="206"/>
    </row>
    <row r="134" spans="1:16" hidden="1" x14ac:dyDescent="0.25">
      <c r="A134" s="119"/>
      <c r="B134" s="232"/>
      <c r="C134" s="232"/>
      <c r="D134" s="232"/>
      <c r="E134" s="232"/>
      <c r="F134" s="232"/>
      <c r="G134" s="232"/>
      <c r="H134" s="232"/>
      <c r="I134" s="233"/>
      <c r="J134" s="233"/>
      <c r="K134" s="232"/>
      <c r="L134" s="205"/>
      <c r="M134" s="207"/>
      <c r="N134" s="205"/>
      <c r="O134" s="205"/>
      <c r="P134" s="206"/>
    </row>
    <row r="135" spans="1:16" hidden="1" x14ac:dyDescent="0.25">
      <c r="A135" s="119"/>
      <c r="B135" s="232" t="s">
        <v>121</v>
      </c>
      <c r="C135" s="232"/>
      <c r="D135" s="232"/>
      <c r="E135" s="232"/>
      <c r="F135" s="232"/>
      <c r="G135" s="232"/>
      <c r="H135" s="232"/>
      <c r="I135" s="233"/>
      <c r="J135" s="233"/>
      <c r="K135" s="232"/>
      <c r="L135" s="205"/>
      <c r="M135" s="207"/>
      <c r="N135" s="205"/>
      <c r="O135" s="205"/>
      <c r="P135" s="206"/>
    </row>
    <row r="136" spans="1:16" hidden="1" x14ac:dyDescent="0.25">
      <c r="A136" s="119"/>
      <c r="B136" s="232" t="s">
        <v>120</v>
      </c>
      <c r="C136" s="232"/>
      <c r="D136" s="232"/>
      <c r="E136" s="232"/>
      <c r="F136" s="232"/>
      <c r="G136" s="232"/>
      <c r="H136" s="232"/>
      <c r="I136" s="233"/>
      <c r="J136" s="233"/>
      <c r="K136" s="232"/>
      <c r="L136" s="205"/>
      <c r="M136" s="207"/>
      <c r="N136" s="205"/>
      <c r="O136" s="205"/>
      <c r="P136" s="206"/>
    </row>
    <row r="137" spans="1:16" hidden="1" x14ac:dyDescent="0.25">
      <c r="A137" s="119"/>
      <c r="B137" s="232" t="s">
        <v>119</v>
      </c>
      <c r="C137" s="232"/>
      <c r="D137" s="232"/>
      <c r="E137" s="232"/>
      <c r="F137" s="232"/>
      <c r="G137" s="232"/>
      <c r="H137" s="232"/>
      <c r="I137" s="233"/>
      <c r="J137" s="233"/>
      <c r="K137" s="232"/>
      <c r="L137" s="205"/>
      <c r="M137" s="207"/>
      <c r="N137" s="205"/>
      <c r="O137" s="205"/>
      <c r="P137" s="206"/>
    </row>
    <row r="138" spans="1:16" hidden="1" x14ac:dyDescent="0.25">
      <c r="A138" s="119"/>
      <c r="B138" s="232" t="s">
        <v>118</v>
      </c>
      <c r="C138" s="232"/>
      <c r="D138" s="232"/>
      <c r="E138" s="232"/>
      <c r="F138" s="232"/>
      <c r="G138" s="232"/>
      <c r="H138" s="232"/>
      <c r="I138" s="233"/>
      <c r="J138" s="233"/>
      <c r="K138" s="232"/>
      <c r="L138" s="205"/>
      <c r="M138" s="207"/>
      <c r="N138" s="205"/>
      <c r="O138" s="205"/>
      <c r="P138" s="206"/>
    </row>
    <row r="139" spans="1:16" hidden="1" x14ac:dyDescent="0.25">
      <c r="A139" s="119"/>
      <c r="B139" s="232" t="s">
        <v>107</v>
      </c>
      <c r="C139" s="232"/>
      <c r="D139" s="232"/>
      <c r="E139" s="232"/>
      <c r="F139" s="232"/>
      <c r="G139" s="232"/>
      <c r="H139" s="232"/>
      <c r="I139" s="233"/>
      <c r="J139" s="233"/>
      <c r="K139" s="232"/>
      <c r="L139" s="205"/>
      <c r="M139" s="207"/>
      <c r="N139" s="205"/>
      <c r="O139" s="205"/>
      <c r="P139" s="206"/>
    </row>
    <row r="140" spans="1:16" hidden="1" x14ac:dyDescent="0.25">
      <c r="A140" s="119"/>
      <c r="B140" s="232" t="s">
        <v>108</v>
      </c>
      <c r="C140" s="232"/>
      <c r="D140" s="232"/>
      <c r="E140" s="232"/>
      <c r="F140" s="232"/>
      <c r="G140" s="232"/>
      <c r="H140" s="232"/>
      <c r="I140" s="233"/>
      <c r="J140" s="233"/>
      <c r="K140" s="232"/>
      <c r="L140" s="205"/>
      <c r="M140" s="207"/>
      <c r="N140" s="205"/>
      <c r="O140" s="205"/>
      <c r="P140" s="206"/>
    </row>
    <row r="141" spans="1:16" hidden="1" x14ac:dyDescent="0.25">
      <c r="A141" s="119"/>
      <c r="B141" s="232" t="s">
        <v>122</v>
      </c>
      <c r="C141" s="232"/>
      <c r="D141" s="232"/>
      <c r="E141" s="232"/>
      <c r="F141" s="232"/>
      <c r="G141" s="232"/>
      <c r="H141" s="232"/>
      <c r="I141" s="233"/>
      <c r="J141" s="233"/>
      <c r="K141" s="232"/>
      <c r="L141" s="205"/>
      <c r="M141" s="207"/>
      <c r="N141" s="205"/>
      <c r="O141" s="205"/>
      <c r="P141" s="206"/>
    </row>
    <row r="142" spans="1:16" hidden="1" x14ac:dyDescent="0.25">
      <c r="A142" s="119"/>
      <c r="B142" s="232"/>
      <c r="C142" s="232"/>
      <c r="D142" s="232"/>
      <c r="E142" s="232"/>
      <c r="F142" s="232"/>
      <c r="G142" s="232"/>
      <c r="H142" s="232"/>
      <c r="I142" s="233"/>
      <c r="J142" s="233"/>
      <c r="K142" s="232"/>
      <c r="L142" s="205"/>
      <c r="M142" s="207"/>
      <c r="N142" s="205"/>
      <c r="O142" s="205"/>
      <c r="P142" s="206"/>
    </row>
    <row r="143" spans="1:16" x14ac:dyDescent="0.25">
      <c r="A143" s="119"/>
      <c r="B143" s="232"/>
      <c r="C143" s="232"/>
      <c r="D143" s="232"/>
      <c r="E143" s="232"/>
      <c r="F143" s="232"/>
      <c r="G143" s="232"/>
      <c r="H143" s="232"/>
      <c r="I143" s="233"/>
      <c r="J143" s="233"/>
      <c r="K143" s="232"/>
      <c r="L143" s="205"/>
      <c r="M143" s="207"/>
      <c r="N143" s="205"/>
      <c r="O143" s="205"/>
      <c r="P143" s="206"/>
    </row>
    <row r="144" spans="1:16" x14ac:dyDescent="0.25">
      <c r="A144" s="119"/>
      <c r="B144" s="232"/>
      <c r="C144" s="232"/>
      <c r="D144" s="232"/>
      <c r="E144" s="232"/>
      <c r="F144" s="232"/>
      <c r="G144" s="232"/>
      <c r="H144" s="232"/>
      <c r="I144" s="233"/>
      <c r="J144" s="233"/>
      <c r="K144" s="232"/>
      <c r="L144" s="205"/>
      <c r="M144" s="207"/>
      <c r="N144" s="205"/>
      <c r="O144" s="205"/>
      <c r="P144" s="206"/>
    </row>
    <row r="145" spans="1:16" x14ac:dyDescent="0.25">
      <c r="A145" s="119"/>
      <c r="B145" s="232"/>
      <c r="C145" s="232"/>
      <c r="D145" s="232"/>
      <c r="E145" s="232"/>
      <c r="F145" s="232"/>
      <c r="G145" s="232"/>
      <c r="H145" s="232"/>
      <c r="I145" s="233"/>
      <c r="J145" s="233"/>
      <c r="K145" s="232"/>
      <c r="L145" s="205"/>
      <c r="M145" s="207"/>
      <c r="N145" s="205"/>
      <c r="O145" s="205"/>
      <c r="P145" s="206"/>
    </row>
    <row r="146" spans="1:16" x14ac:dyDescent="0.25">
      <c r="A146" s="119"/>
      <c r="B146" s="232"/>
      <c r="C146" s="232"/>
      <c r="D146" s="232"/>
      <c r="E146" s="232"/>
      <c r="F146" s="232"/>
      <c r="G146" s="232"/>
      <c r="H146" s="232"/>
      <c r="I146" s="233"/>
      <c r="J146" s="233"/>
      <c r="K146" s="232"/>
      <c r="L146" s="205"/>
      <c r="M146" s="207"/>
      <c r="N146" s="205"/>
      <c r="O146" s="205"/>
      <c r="P146" s="206"/>
    </row>
    <row r="147" spans="1:16" x14ac:dyDescent="0.25">
      <c r="A147" s="119"/>
      <c r="B147" s="119"/>
      <c r="C147" s="119"/>
      <c r="D147" s="119"/>
      <c r="E147" s="119"/>
    </row>
  </sheetData>
  <sheetProtection password="EABC" sheet="1" objects="1" scenarios="1"/>
  <mergeCells count="73">
    <mergeCell ref="AM3:AO3"/>
    <mergeCell ref="C4:C5"/>
    <mergeCell ref="G45:H45"/>
    <mergeCell ref="G50:H50"/>
    <mergeCell ref="B54:C54"/>
    <mergeCell ref="G60:H60"/>
    <mergeCell ref="G61:H61"/>
    <mergeCell ref="G62:H62"/>
    <mergeCell ref="G63:H63"/>
    <mergeCell ref="G4:G5"/>
    <mergeCell ref="G55:H55"/>
    <mergeCell ref="G56:H56"/>
    <mergeCell ref="G57:H57"/>
    <mergeCell ref="G58:H58"/>
    <mergeCell ref="G59:H59"/>
    <mergeCell ref="G51:H51"/>
    <mergeCell ref="G53:H53"/>
    <mergeCell ref="G46:H46"/>
    <mergeCell ref="G47:H47"/>
    <mergeCell ref="G52:H52"/>
    <mergeCell ref="B72:C72"/>
    <mergeCell ref="B73:C73"/>
    <mergeCell ref="B23:C23"/>
    <mergeCell ref="B42:C42"/>
    <mergeCell ref="B44:C44"/>
    <mergeCell ref="B50:C50"/>
    <mergeCell ref="B48:C48"/>
    <mergeCell ref="B64:C64"/>
    <mergeCell ref="B70:C70"/>
    <mergeCell ref="M73:O73"/>
    <mergeCell ref="B118:C118"/>
    <mergeCell ref="B101:C101"/>
    <mergeCell ref="B103:C103"/>
    <mergeCell ref="B105:C105"/>
    <mergeCell ref="B107:C107"/>
    <mergeCell ref="B110:C110"/>
    <mergeCell ref="B116:C116"/>
    <mergeCell ref="B74:C74"/>
    <mergeCell ref="G77:H77"/>
    <mergeCell ref="G78:H78"/>
    <mergeCell ref="G79:H79"/>
    <mergeCell ref="G100:H100"/>
    <mergeCell ref="B75:C75"/>
    <mergeCell ref="G81:H81"/>
    <mergeCell ref="G82:H82"/>
    <mergeCell ref="G65:H65"/>
    <mergeCell ref="G66:H66"/>
    <mergeCell ref="G67:H67"/>
    <mergeCell ref="G68:H68"/>
    <mergeCell ref="G69:H69"/>
    <mergeCell ref="G71:H71"/>
    <mergeCell ref="G72:H72"/>
    <mergeCell ref="G73:H73"/>
    <mergeCell ref="G74:H74"/>
    <mergeCell ref="G76:H76"/>
    <mergeCell ref="G80:H80"/>
    <mergeCell ref="G83:H83"/>
    <mergeCell ref="G84:H84"/>
    <mergeCell ref="G85:H85"/>
    <mergeCell ref="G86:H86"/>
    <mergeCell ref="G87:H87"/>
    <mergeCell ref="G88:H88"/>
    <mergeCell ref="G89:H89"/>
    <mergeCell ref="G90:H90"/>
    <mergeCell ref="G91:H91"/>
    <mergeCell ref="G92:H92"/>
    <mergeCell ref="G98:H98"/>
    <mergeCell ref="G99:H99"/>
    <mergeCell ref="G93:H93"/>
    <mergeCell ref="G94:H94"/>
    <mergeCell ref="G95:H95"/>
    <mergeCell ref="G96:H96"/>
    <mergeCell ref="G97:H97"/>
  </mergeCells>
  <dataValidations xWindow="744" yWindow="397" count="9">
    <dataValidation allowBlank="1" showInputMessage="1" showErrorMessage="1" prompt="Please enter the appropriate percent of effort based upon the annualized rate.  " sqref="I6"/>
    <dataValidation type="list" showInputMessage="1" showErrorMessage="1" prompt="Please select from the drop-down the type of personnel role to calculate the appropriate benefit type." sqref="G6">
      <formula1>$B$124:$B$130</formula1>
    </dataValidation>
    <dataValidation type="list" showInputMessage="1" showErrorMessage="1" sqref="G18:G22 G7:G10 G12:G16">
      <formula1>$B$124:$B$130</formula1>
    </dataValidation>
    <dataValidation allowBlank="1" showInputMessage="1" showErrorMessage="1" promptTitle="REMEMBER TO CLEAR CELLS TO RIGHT" prompt="Rembmer to clear the cells to the right in this row for budget less than 5 years." sqref="K73:K74"/>
    <dataValidation allowBlank="1" showInputMessage="1" showErrorMessage="1" promptTitle="ADD THE TOTAL OF I79+I80" prompt="If the value you have entered for TDC is accurate for the TFFA value, then adding the sum of I79+I80 will yield the correct total request." sqref="K113 AF113 R113 Y113 AM113"/>
    <dataValidation type="list" allowBlank="1" showInputMessage="1" showErrorMessage="1" promptTitle="TFFA" prompt="If &quot;TFFA&quot; is selected, please make sure the total project costs are entered for each year in the white boxes on row 83." sqref="I116">
      <formula1>J107:J109</formula1>
    </dataValidation>
    <dataValidation type="list" allowBlank="1" showInputMessage="1" showErrorMessage="1" sqref="E6:E10 E76:E100 E71:E74 E65:E69 E55:E63 E18:E22 E51:E53 E12:E16 E46:E47">
      <formula1>$B$131:$B$134</formula1>
    </dataValidation>
    <dataValidation type="list" allowBlank="1" showInputMessage="1" showErrorMessage="1" sqref="G76:H100 G51:H53 G71:H74 G65:H69 G55:H63 G46:H47">
      <formula1>$B$135:$B$142</formula1>
    </dataValidation>
    <dataValidation type="list" allowBlank="1" showInputMessage="1" showErrorMessage="1" sqref="F6:F10 F12:F16 F18:F22">
      <formula1>"State_Research,State_Extension,Ledger_2,Ledger_3,Ledger_6/7"</formula1>
    </dataValidation>
  </dataValidations>
  <printOptions horizontalCentered="1"/>
  <pageMargins left="0.45" right="0.45" top="0.75" bottom="0.75" header="0.3" footer="0.55000000000000004"/>
  <pageSetup scale="33" orientation="landscape" r:id="rId1"/>
  <headerFooter>
    <oddFooter>&amp;R&amp;"-,Bold"&amp;18&amp;F &amp;A</oddFooter>
  </headerFooter>
  <ignoredErrors>
    <ignoredError sqref="I110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>
      <selection activeCell="H33" sqref="H33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V66"/>
  <sheetViews>
    <sheetView showGridLines="0" workbookViewId="0">
      <selection activeCell="M8" sqref="M8"/>
    </sheetView>
  </sheetViews>
  <sheetFormatPr defaultRowHeight="15" x14ac:dyDescent="0.25"/>
  <cols>
    <col min="1" max="1" width="9.140625" customWidth="1"/>
    <col min="2" max="2" width="11" customWidth="1"/>
    <col min="3" max="3" width="11.7109375" customWidth="1"/>
    <col min="9" max="9" width="12" customWidth="1"/>
  </cols>
  <sheetData>
    <row r="1" spans="1:22" ht="18.75" x14ac:dyDescent="0.3">
      <c r="A1" s="668" t="s">
        <v>347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668"/>
      <c r="Q1" s="668"/>
      <c r="R1" s="668"/>
      <c r="S1" s="668"/>
      <c r="T1" s="668"/>
      <c r="U1" s="668"/>
      <c r="V1" s="668"/>
    </row>
    <row r="3" spans="1:22" s="421" customFormat="1" x14ac:dyDescent="0.25">
      <c r="A3" s="456" t="s">
        <v>352</v>
      </c>
      <c r="B3" s="456"/>
      <c r="C3" s="456"/>
      <c r="D3" s="457"/>
      <c r="E3" s="456"/>
      <c r="F3" s="456"/>
      <c r="G3" s="456"/>
      <c r="H3" s="456"/>
      <c r="I3" s="456"/>
      <c r="J3" s="456"/>
      <c r="K3" s="456"/>
      <c r="L3" s="456"/>
      <c r="M3" s="456"/>
      <c r="N3" s="456"/>
      <c r="O3" s="456"/>
      <c r="P3" s="456"/>
      <c r="Q3" s="456"/>
      <c r="R3" s="456"/>
      <c r="S3" s="456"/>
      <c r="T3" s="456"/>
      <c r="U3" s="456"/>
      <c r="V3" s="456"/>
    </row>
    <row r="4" spans="1:22" s="421" customFormat="1" x14ac:dyDescent="0.25">
      <c r="A4" s="421" t="s">
        <v>353</v>
      </c>
      <c r="B4" s="360" t="s">
        <v>338</v>
      </c>
      <c r="D4" s="360"/>
    </row>
    <row r="5" spans="1:22" s="421" customFormat="1" x14ac:dyDescent="0.25">
      <c r="B5" s="455" t="s">
        <v>346</v>
      </c>
      <c r="C5" s="669" t="s">
        <v>351</v>
      </c>
      <c r="D5" s="670"/>
      <c r="E5" s="670"/>
      <c r="F5" s="670"/>
      <c r="G5" s="671"/>
    </row>
    <row r="6" spans="1:22" s="421" customFormat="1" x14ac:dyDescent="0.25">
      <c r="B6" s="470" t="s">
        <v>343</v>
      </c>
      <c r="C6" s="672" t="s">
        <v>354</v>
      </c>
      <c r="D6" s="673"/>
      <c r="E6" s="673"/>
      <c r="F6" s="673"/>
      <c r="G6" s="654"/>
    </row>
    <row r="7" spans="1:22" s="421" customFormat="1" x14ac:dyDescent="0.25">
      <c r="B7" s="471" t="s">
        <v>344</v>
      </c>
      <c r="C7" s="672" t="s">
        <v>355</v>
      </c>
      <c r="D7" s="673"/>
      <c r="E7" s="673"/>
      <c r="F7" s="673"/>
      <c r="G7" s="654"/>
    </row>
    <row r="8" spans="1:22" s="421" customFormat="1" x14ac:dyDescent="0.25">
      <c r="B8" s="472" t="s">
        <v>345</v>
      </c>
      <c r="C8" s="672" t="s">
        <v>356</v>
      </c>
      <c r="D8" s="673"/>
      <c r="E8" s="673"/>
      <c r="F8" s="673"/>
      <c r="G8" s="654"/>
    </row>
    <row r="9" spans="1:22" s="421" customFormat="1" x14ac:dyDescent="0.25">
      <c r="C9" s="360"/>
    </row>
    <row r="10" spans="1:22" s="421" customFormat="1" x14ac:dyDescent="0.25">
      <c r="A10" s="456" t="s">
        <v>349</v>
      </c>
      <c r="B10" s="456"/>
      <c r="C10" s="457"/>
      <c r="D10" s="456"/>
      <c r="E10" s="456"/>
      <c r="F10" s="456"/>
      <c r="G10" s="456"/>
      <c r="H10" s="456"/>
      <c r="I10" s="456"/>
      <c r="J10" s="456"/>
      <c r="K10" s="456"/>
      <c r="L10" s="456"/>
      <c r="M10" s="456"/>
      <c r="N10" s="456"/>
      <c r="O10" s="456"/>
      <c r="P10" s="456"/>
      <c r="Q10" s="456"/>
      <c r="R10" s="456"/>
      <c r="S10" s="456"/>
      <c r="T10" s="456"/>
      <c r="U10" s="456"/>
      <c r="V10" s="456"/>
    </row>
    <row r="11" spans="1:22" s="421" customFormat="1" x14ac:dyDescent="0.25">
      <c r="A11" s="421" t="s">
        <v>339</v>
      </c>
      <c r="B11" s="674" t="s">
        <v>342</v>
      </c>
      <c r="C11" s="674"/>
      <c r="D11" s="674"/>
      <c r="E11" s="674"/>
      <c r="F11" s="674" t="s">
        <v>357</v>
      </c>
      <c r="G11" s="674"/>
      <c r="H11" s="674"/>
      <c r="I11" s="674"/>
      <c r="J11" s="674"/>
      <c r="K11" s="674"/>
    </row>
    <row r="12" spans="1:22" s="421" customFormat="1" x14ac:dyDescent="0.25">
      <c r="B12" s="675" t="s">
        <v>348</v>
      </c>
      <c r="C12" s="675"/>
      <c r="D12" s="675"/>
      <c r="E12" s="675"/>
      <c r="F12" s="675" t="s">
        <v>341</v>
      </c>
      <c r="G12" s="675"/>
      <c r="H12" s="675"/>
      <c r="I12" s="675"/>
      <c r="J12" s="675"/>
      <c r="K12" s="675"/>
      <c r="L12" s="454"/>
    </row>
    <row r="13" spans="1:22" s="421" customFormat="1" x14ac:dyDescent="0.25">
      <c r="B13" s="675" t="s">
        <v>348</v>
      </c>
      <c r="C13" s="675"/>
      <c r="D13" s="675"/>
      <c r="E13" s="675"/>
      <c r="F13" s="672" t="s">
        <v>358</v>
      </c>
      <c r="G13" s="673"/>
      <c r="H13" s="673"/>
      <c r="I13" s="673"/>
      <c r="J13" s="673"/>
      <c r="K13" s="654"/>
      <c r="L13" s="454"/>
    </row>
    <row r="14" spans="1:22" s="421" customFormat="1" x14ac:dyDescent="0.25">
      <c r="B14" s="675" t="s">
        <v>350</v>
      </c>
      <c r="C14" s="675"/>
      <c r="D14" s="675"/>
      <c r="E14" s="675"/>
      <c r="F14" s="675" t="s">
        <v>340</v>
      </c>
      <c r="G14" s="675"/>
      <c r="H14" s="675"/>
      <c r="I14" s="675"/>
      <c r="J14" s="675"/>
      <c r="K14" s="675"/>
      <c r="L14" s="454"/>
    </row>
    <row r="15" spans="1:22" s="421" customFormat="1" x14ac:dyDescent="0.25">
      <c r="B15" s="454"/>
      <c r="C15" s="453"/>
      <c r="D15" s="454"/>
      <c r="E15" s="454"/>
      <c r="F15" s="454"/>
      <c r="G15" s="454"/>
      <c r="H15" s="454"/>
      <c r="I15" s="454"/>
      <c r="J15" s="454"/>
      <c r="K15" s="454"/>
      <c r="L15" s="454"/>
    </row>
    <row r="16" spans="1:22" x14ac:dyDescent="0.25">
      <c r="A16" s="456" t="s">
        <v>245</v>
      </c>
      <c r="B16" s="456"/>
      <c r="C16" s="456"/>
      <c r="D16" s="456"/>
      <c r="E16" s="456"/>
      <c r="F16" s="456"/>
      <c r="G16" s="456"/>
      <c r="H16" s="456"/>
      <c r="I16" s="456"/>
      <c r="J16" s="456"/>
      <c r="K16" s="456"/>
      <c r="L16" s="456"/>
      <c r="M16" s="456"/>
      <c r="N16" s="456"/>
      <c r="O16" s="456"/>
      <c r="P16" s="456"/>
      <c r="Q16" s="456"/>
      <c r="R16" s="456"/>
      <c r="S16" s="456"/>
      <c r="T16" s="456"/>
      <c r="U16" s="456"/>
      <c r="V16" s="456"/>
    </row>
    <row r="17" spans="1:22" x14ac:dyDescent="0.25">
      <c r="A17" t="s">
        <v>246</v>
      </c>
    </row>
    <row r="19" spans="1:22" x14ac:dyDescent="0.25">
      <c r="A19" s="456" t="s">
        <v>247</v>
      </c>
      <c r="B19" s="456"/>
      <c r="C19" s="456"/>
      <c r="D19" s="456"/>
      <c r="E19" s="456"/>
      <c r="F19" s="456"/>
      <c r="G19" s="456"/>
      <c r="H19" s="456"/>
      <c r="I19" s="456"/>
      <c r="J19" s="456"/>
      <c r="K19" s="456"/>
      <c r="L19" s="456"/>
      <c r="M19" s="456"/>
      <c r="N19" s="456"/>
      <c r="O19" s="456"/>
      <c r="P19" s="456"/>
      <c r="Q19" s="456"/>
      <c r="R19" s="456"/>
      <c r="S19" s="456"/>
      <c r="T19" s="456"/>
      <c r="U19" s="456"/>
      <c r="V19" s="456"/>
    </row>
    <row r="20" spans="1:22" x14ac:dyDescent="0.25">
      <c r="A20" t="s">
        <v>248</v>
      </c>
    </row>
    <row r="21" spans="1:22" x14ac:dyDescent="0.25">
      <c r="B21" s="360" t="s">
        <v>249</v>
      </c>
    </row>
    <row r="23" spans="1:22" x14ac:dyDescent="0.25">
      <c r="A23" s="456" t="s">
        <v>271</v>
      </c>
      <c r="B23" s="456"/>
      <c r="C23" s="456"/>
      <c r="D23" s="456"/>
      <c r="E23" s="456"/>
      <c r="F23" s="456"/>
      <c r="G23" s="456"/>
      <c r="H23" s="456"/>
      <c r="I23" s="456"/>
      <c r="J23" s="456"/>
      <c r="K23" s="456"/>
      <c r="L23" s="456"/>
      <c r="M23" s="456"/>
      <c r="N23" s="456"/>
      <c r="O23" s="456"/>
      <c r="P23" s="456"/>
      <c r="Q23" s="456"/>
      <c r="R23" s="456"/>
      <c r="S23" s="456"/>
      <c r="T23" s="456"/>
      <c r="U23" s="456"/>
      <c r="V23" s="456"/>
    </row>
    <row r="24" spans="1:22" x14ac:dyDescent="0.25">
      <c r="A24" t="s">
        <v>272</v>
      </c>
    </row>
    <row r="25" spans="1:22" x14ac:dyDescent="0.25">
      <c r="B25" s="360" t="s">
        <v>250</v>
      </c>
    </row>
    <row r="27" spans="1:22" x14ac:dyDescent="0.25">
      <c r="A27" s="456" t="s">
        <v>251</v>
      </c>
      <c r="B27" s="456"/>
      <c r="C27" s="456"/>
      <c r="D27" s="456"/>
      <c r="E27" s="456"/>
      <c r="F27" s="456"/>
      <c r="G27" s="456"/>
      <c r="H27" s="456"/>
      <c r="I27" s="456"/>
      <c r="J27" s="456"/>
      <c r="K27" s="456"/>
      <c r="L27" s="456"/>
      <c r="M27" s="456"/>
      <c r="N27" s="456"/>
      <c r="O27" s="456"/>
      <c r="P27" s="456"/>
      <c r="Q27" s="456"/>
      <c r="R27" s="456"/>
      <c r="S27" s="456"/>
      <c r="T27" s="456"/>
      <c r="U27" s="456"/>
      <c r="V27" s="456"/>
    </row>
    <row r="28" spans="1:22" x14ac:dyDescent="0.25">
      <c r="A28" t="s">
        <v>252</v>
      </c>
    </row>
    <row r="29" spans="1:22" x14ac:dyDescent="0.25">
      <c r="B29" s="360" t="s">
        <v>253</v>
      </c>
    </row>
    <row r="31" spans="1:22" x14ac:dyDescent="0.25">
      <c r="A31" s="456" t="s">
        <v>254</v>
      </c>
      <c r="B31" s="456"/>
      <c r="C31" s="456"/>
      <c r="D31" s="456"/>
      <c r="E31" s="456"/>
      <c r="F31" s="456"/>
      <c r="G31" s="456"/>
      <c r="H31" s="456"/>
      <c r="I31" s="456"/>
      <c r="J31" s="456"/>
      <c r="K31" s="456"/>
      <c r="L31" s="456"/>
      <c r="M31" s="456"/>
      <c r="N31" s="456"/>
      <c r="O31" s="456"/>
      <c r="P31" s="456"/>
      <c r="Q31" s="456"/>
      <c r="R31" s="456"/>
      <c r="S31" s="456"/>
      <c r="T31" s="456"/>
      <c r="U31" s="456"/>
      <c r="V31" s="456"/>
    </row>
    <row r="32" spans="1:22" x14ac:dyDescent="0.25">
      <c r="A32" t="s">
        <v>273</v>
      </c>
    </row>
    <row r="33" spans="1:22" x14ac:dyDescent="0.25">
      <c r="B33" s="360" t="s">
        <v>255</v>
      </c>
    </row>
    <row r="35" spans="1:22" x14ac:dyDescent="0.25">
      <c r="A35" s="456" t="s">
        <v>256</v>
      </c>
      <c r="B35" s="456"/>
      <c r="C35" s="456"/>
      <c r="D35" s="456"/>
      <c r="E35" s="456"/>
      <c r="F35" s="456"/>
      <c r="G35" s="456"/>
      <c r="H35" s="456"/>
      <c r="I35" s="456"/>
      <c r="J35" s="456"/>
      <c r="K35" s="456"/>
      <c r="L35" s="456"/>
      <c r="M35" s="456"/>
      <c r="N35" s="456"/>
      <c r="O35" s="456"/>
      <c r="P35" s="456"/>
      <c r="Q35" s="456"/>
      <c r="R35" s="456"/>
      <c r="S35" s="456"/>
      <c r="T35" s="456"/>
      <c r="U35" s="456"/>
      <c r="V35" s="456"/>
    </row>
    <row r="36" spans="1:22" x14ac:dyDescent="0.25">
      <c r="A36" t="s">
        <v>257</v>
      </c>
    </row>
    <row r="37" spans="1:22" x14ac:dyDescent="0.25">
      <c r="B37" s="360" t="s">
        <v>255</v>
      </c>
    </row>
    <row r="39" spans="1:22" x14ac:dyDescent="0.25">
      <c r="A39" s="456" t="s">
        <v>258</v>
      </c>
      <c r="B39" s="456"/>
      <c r="C39" s="456"/>
      <c r="D39" s="456"/>
      <c r="E39" s="456"/>
      <c r="F39" s="456"/>
      <c r="G39" s="456"/>
      <c r="H39" s="456"/>
      <c r="I39" s="456"/>
      <c r="J39" s="456"/>
      <c r="K39" s="456"/>
      <c r="L39" s="456"/>
      <c r="M39" s="456"/>
      <c r="N39" s="456"/>
      <c r="O39" s="456"/>
      <c r="P39" s="456"/>
      <c r="Q39" s="456"/>
      <c r="R39" s="456"/>
      <c r="S39" s="456"/>
      <c r="T39" s="456"/>
      <c r="U39" s="456"/>
      <c r="V39" s="456"/>
    </row>
    <row r="40" spans="1:22" x14ac:dyDescent="0.25">
      <c r="A40" t="s">
        <v>259</v>
      </c>
    </row>
    <row r="42" spans="1:22" x14ac:dyDescent="0.25">
      <c r="A42" s="456" t="s">
        <v>260</v>
      </c>
      <c r="B42" s="456"/>
      <c r="C42" s="456"/>
      <c r="D42" s="456"/>
      <c r="E42" s="456"/>
      <c r="F42" s="456"/>
      <c r="G42" s="456"/>
      <c r="H42" s="456"/>
      <c r="I42" s="456"/>
      <c r="J42" s="456"/>
      <c r="K42" s="456"/>
      <c r="L42" s="456"/>
      <c r="M42" s="456"/>
      <c r="N42" s="456"/>
      <c r="O42" s="456"/>
      <c r="P42" s="456"/>
      <c r="Q42" s="456"/>
      <c r="R42" s="456"/>
      <c r="S42" s="456"/>
      <c r="T42" s="456"/>
      <c r="U42" s="456"/>
      <c r="V42" s="456"/>
    </row>
    <row r="43" spans="1:22" x14ac:dyDescent="0.25">
      <c r="A43" t="s">
        <v>261</v>
      </c>
    </row>
    <row r="45" spans="1:22" x14ac:dyDescent="0.25">
      <c r="A45" s="456" t="s">
        <v>262</v>
      </c>
      <c r="B45" s="456"/>
      <c r="C45" s="456"/>
      <c r="D45" s="456"/>
      <c r="E45" s="456"/>
      <c r="F45" s="456"/>
      <c r="G45" s="456"/>
      <c r="H45" s="456"/>
      <c r="I45" s="456"/>
      <c r="J45" s="456"/>
      <c r="K45" s="456"/>
      <c r="L45" s="456"/>
      <c r="M45" s="456"/>
      <c r="N45" s="456"/>
      <c r="O45" s="456"/>
      <c r="P45" s="456"/>
      <c r="Q45" s="456"/>
      <c r="R45" s="456"/>
      <c r="S45" s="456"/>
      <c r="T45" s="456"/>
      <c r="U45" s="456"/>
      <c r="V45" s="456"/>
    </row>
    <row r="46" spans="1:22" x14ac:dyDescent="0.25">
      <c r="A46" t="s">
        <v>263</v>
      </c>
    </row>
    <row r="48" spans="1:22" x14ac:dyDescent="0.25">
      <c r="A48" s="456" t="s">
        <v>264</v>
      </c>
      <c r="B48" s="456"/>
      <c r="C48" s="456"/>
      <c r="D48" s="456"/>
      <c r="E48" s="456"/>
      <c r="F48" s="456"/>
      <c r="G48" s="456"/>
      <c r="H48" s="456"/>
      <c r="I48" s="456"/>
      <c r="J48" s="456"/>
      <c r="K48" s="456"/>
      <c r="L48" s="456"/>
      <c r="M48" s="456"/>
      <c r="N48" s="456"/>
      <c r="O48" s="456"/>
      <c r="P48" s="456"/>
      <c r="Q48" s="456"/>
      <c r="R48" s="456"/>
      <c r="S48" s="456"/>
      <c r="T48" s="456"/>
      <c r="U48" s="456"/>
      <c r="V48" s="456"/>
    </row>
    <row r="49" spans="1:22" x14ac:dyDescent="0.25">
      <c r="A49" t="s">
        <v>265</v>
      </c>
    </row>
    <row r="50" spans="1:22" x14ac:dyDescent="0.25">
      <c r="B50" s="360" t="s">
        <v>266</v>
      </c>
    </row>
    <row r="52" spans="1:22" x14ac:dyDescent="0.25">
      <c r="A52" s="456" t="s">
        <v>267</v>
      </c>
      <c r="B52" s="456"/>
      <c r="C52" s="456"/>
      <c r="D52" s="456"/>
      <c r="E52" s="456"/>
      <c r="F52" s="456"/>
      <c r="G52" s="456"/>
      <c r="H52" s="456"/>
      <c r="I52" s="456"/>
      <c r="J52" s="456"/>
      <c r="K52" s="456"/>
      <c r="L52" s="456"/>
      <c r="M52" s="456"/>
      <c r="N52" s="456"/>
      <c r="O52" s="456"/>
      <c r="P52" s="456"/>
      <c r="Q52" s="456"/>
      <c r="R52" s="456"/>
      <c r="S52" s="456"/>
      <c r="T52" s="456"/>
      <c r="U52" s="456"/>
      <c r="V52" s="456"/>
    </row>
    <row r="53" spans="1:22" x14ac:dyDescent="0.25">
      <c r="A53" t="s">
        <v>268</v>
      </c>
    </row>
    <row r="54" spans="1:22" x14ac:dyDescent="0.25">
      <c r="B54" t="s">
        <v>289</v>
      </c>
    </row>
    <row r="55" spans="1:22" x14ac:dyDescent="0.25">
      <c r="B55" s="361" t="s">
        <v>269</v>
      </c>
    </row>
    <row r="56" spans="1:22" x14ac:dyDescent="0.25">
      <c r="B56" s="361" t="s">
        <v>270</v>
      </c>
    </row>
    <row r="58" spans="1:22" x14ac:dyDescent="0.25">
      <c r="A58" s="456" t="s">
        <v>290</v>
      </c>
      <c r="B58" s="456"/>
      <c r="C58" s="456"/>
      <c r="D58" s="456"/>
      <c r="E58" s="456"/>
      <c r="F58" s="456"/>
      <c r="G58" s="456"/>
      <c r="H58" s="456"/>
      <c r="I58" s="456"/>
      <c r="J58" s="456"/>
      <c r="K58" s="456"/>
      <c r="L58" s="456"/>
      <c r="M58" s="456"/>
      <c r="N58" s="456"/>
      <c r="O58" s="456"/>
      <c r="P58" s="456"/>
      <c r="Q58" s="456"/>
      <c r="R58" s="456"/>
      <c r="S58" s="456"/>
      <c r="T58" s="456"/>
      <c r="U58" s="456"/>
      <c r="V58" s="456"/>
    </row>
    <row r="59" spans="1:22" x14ac:dyDescent="0.25">
      <c r="A59" t="s">
        <v>296</v>
      </c>
    </row>
    <row r="60" spans="1:22" x14ac:dyDescent="0.25">
      <c r="B60" s="360" t="s">
        <v>295</v>
      </c>
    </row>
    <row r="62" spans="1:22" x14ac:dyDescent="0.25">
      <c r="A62" s="456" t="s">
        <v>359</v>
      </c>
      <c r="B62" s="456"/>
      <c r="C62" s="456"/>
      <c r="D62" s="456"/>
      <c r="E62" s="456"/>
      <c r="F62" s="456"/>
      <c r="G62" s="456"/>
      <c r="H62" s="456"/>
      <c r="I62" s="456"/>
      <c r="J62" s="456"/>
      <c r="K62" s="456"/>
      <c r="L62" s="456"/>
      <c r="M62" s="456"/>
      <c r="N62" s="456"/>
      <c r="O62" s="456"/>
      <c r="P62" s="456"/>
      <c r="Q62" s="456"/>
      <c r="R62" s="456"/>
      <c r="S62" s="456"/>
      <c r="T62" s="456"/>
      <c r="U62" s="456"/>
      <c r="V62" s="456"/>
    </row>
    <row r="63" spans="1:22" ht="15" customHeight="1" x14ac:dyDescent="0.25">
      <c r="A63" s="458" t="s">
        <v>363</v>
      </c>
    </row>
    <row r="64" spans="1:22" x14ac:dyDescent="0.25">
      <c r="B64" s="424" t="s">
        <v>360</v>
      </c>
    </row>
    <row r="65" spans="2:2" x14ac:dyDescent="0.25">
      <c r="B65" s="424" t="s">
        <v>361</v>
      </c>
    </row>
    <row r="66" spans="2:2" x14ac:dyDescent="0.25">
      <c r="B66" s="424" t="s">
        <v>362</v>
      </c>
    </row>
  </sheetData>
  <sheetProtection password="EABC" sheet="1" objects="1" scenarios="1"/>
  <mergeCells count="13">
    <mergeCell ref="F11:K11"/>
    <mergeCell ref="F12:K12"/>
    <mergeCell ref="F14:K14"/>
    <mergeCell ref="B13:E13"/>
    <mergeCell ref="F13:K13"/>
    <mergeCell ref="B14:E14"/>
    <mergeCell ref="B12:E12"/>
    <mergeCell ref="B11:E11"/>
    <mergeCell ref="A1:V1"/>
    <mergeCell ref="C5:G5"/>
    <mergeCell ref="C6:G6"/>
    <mergeCell ref="C7:G7"/>
    <mergeCell ref="C8:G8"/>
  </mergeCells>
  <hyperlinks>
    <hyperlink ref="B21" r:id="rId1"/>
    <hyperlink ref="B25" r:id="rId2"/>
    <hyperlink ref="B29" r:id="rId3"/>
    <hyperlink ref="B33" r:id="rId4"/>
    <hyperlink ref="B37" r:id="rId5"/>
    <hyperlink ref="B50" r:id="rId6"/>
    <hyperlink ref="B60" r:id="rId7"/>
    <hyperlink ref="B4" r:id="rId8"/>
  </hyperlinks>
  <pageMargins left="0.7" right="0.7" top="0.75" bottom="0.75" header="0.3" footer="0.3"/>
  <pageSetup orientation="portrait" horizontalDpi="1200" verticalDpi="1200" r:id="rId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7" tint="0.79998168889431442"/>
    <pageSetUpPr fitToPage="1"/>
  </sheetPr>
  <dimension ref="A1:AM127"/>
  <sheetViews>
    <sheetView showZeros="0" zoomScaleNormal="100" workbookViewId="0">
      <selection activeCell="AL4" sqref="AL4"/>
    </sheetView>
  </sheetViews>
  <sheetFormatPr defaultRowHeight="15" outlineLevelRow="1" x14ac:dyDescent="0.25"/>
  <cols>
    <col min="1" max="1" width="3.140625" customWidth="1"/>
    <col min="2" max="2" width="19" customWidth="1"/>
    <col min="3" max="3" width="29.5703125" customWidth="1"/>
    <col min="4" max="4" width="3.5703125" hidden="1" customWidth="1"/>
    <col min="5" max="5" width="13.28515625" hidden="1" customWidth="1"/>
    <col min="6" max="6" width="14.28515625" hidden="1" customWidth="1"/>
    <col min="7" max="7" width="9.140625" style="1" hidden="1" customWidth="1"/>
    <col min="8" max="8" width="3.28515625" style="1" customWidth="1"/>
    <col min="9" max="9" width="17" customWidth="1"/>
    <col min="10" max="10" width="3" customWidth="1"/>
    <col min="11" max="11" width="9.140625" style="2" hidden="1" customWidth="1"/>
    <col min="12" max="12" width="13.5703125" hidden="1" customWidth="1"/>
    <col min="13" max="13" width="14.28515625" hidden="1" customWidth="1"/>
    <col min="14" max="14" width="9.28515625" style="1" hidden="1" customWidth="1"/>
    <col min="15" max="15" width="3.5703125" style="1" hidden="1" customWidth="1"/>
    <col min="16" max="16" width="19" customWidth="1"/>
    <col min="17" max="17" width="3" customWidth="1"/>
    <col min="18" max="18" width="9" hidden="1" customWidth="1"/>
    <col min="19" max="19" width="12.28515625" hidden="1" customWidth="1"/>
    <col min="20" max="20" width="13.85546875" hidden="1" customWidth="1"/>
    <col min="21" max="21" width="9.140625" style="1" hidden="1" customWidth="1"/>
    <col min="22" max="22" width="3.5703125" style="1" hidden="1" customWidth="1"/>
    <col min="23" max="23" width="18.5703125" customWidth="1"/>
    <col min="24" max="24" width="2.28515625" hidden="1" customWidth="1"/>
    <col min="25" max="25" width="9" hidden="1" customWidth="1"/>
    <col min="26" max="26" width="12.28515625" hidden="1" customWidth="1"/>
    <col min="27" max="27" width="14" hidden="1" customWidth="1"/>
    <col min="28" max="28" width="8.85546875" style="1" hidden="1" customWidth="1"/>
    <col min="29" max="29" width="3.5703125" style="1" customWidth="1"/>
    <col min="30" max="30" width="18.7109375" customWidth="1"/>
    <col min="31" max="31" width="3" customWidth="1"/>
    <col min="32" max="32" width="9" hidden="1" customWidth="1"/>
    <col min="33" max="33" width="12.28515625" hidden="1" customWidth="1"/>
    <col min="34" max="34" width="15.28515625" hidden="1" customWidth="1"/>
    <col min="35" max="35" width="9.140625" style="1" hidden="1" customWidth="1"/>
    <col min="36" max="36" width="3.5703125" style="1" hidden="1" customWidth="1"/>
    <col min="37" max="37" width="17" customWidth="1"/>
    <col min="38" max="38" width="3" customWidth="1"/>
    <col min="39" max="39" width="21.42578125" customWidth="1"/>
  </cols>
  <sheetData>
    <row r="1" spans="1:39" ht="15.75" thickBot="1" x14ac:dyDescent="0.3">
      <c r="A1" s="190">
        <f>'SPONSOR COSTS-10y'!A1</f>
        <v>0</v>
      </c>
      <c r="B1" s="190" t="str">
        <f>'SPONSOR COSTS-10y'!B1</f>
        <v>Version 10.23.2023</v>
      </c>
      <c r="C1" s="190">
        <f>'SPONSOR COSTS-10y'!C1</f>
        <v>0</v>
      </c>
      <c r="D1" s="190">
        <f>'SPONSOR COSTS-10y'!D1</f>
        <v>0</v>
      </c>
      <c r="E1" s="190">
        <f>'SPONSOR COSTS-10y'!E1</f>
        <v>0</v>
      </c>
      <c r="F1" s="190">
        <f>'SPONSOR COSTS-10y'!F1</f>
        <v>0</v>
      </c>
      <c r="G1" s="191">
        <f>'SPONSOR COSTS-10y'!G1</f>
        <v>0</v>
      </c>
      <c r="H1" s="191">
        <f>'SPONSOR COSTS-10y'!H1</f>
        <v>0</v>
      </c>
      <c r="I1" s="190">
        <f>'SPONSOR COSTS-10y'!I1</f>
        <v>0</v>
      </c>
      <c r="J1" s="190">
        <f>'SPONSOR COSTS-10y'!J1</f>
        <v>0</v>
      </c>
      <c r="K1" s="192">
        <f>'SPONSOR COSTS-10y'!K1</f>
        <v>0</v>
      </c>
      <c r="L1" s="190">
        <f>'SPONSOR COSTS-10y'!L1</f>
        <v>0</v>
      </c>
      <c r="M1" s="190">
        <f>'SPONSOR COSTS-10y'!M1</f>
        <v>0</v>
      </c>
      <c r="N1" s="191">
        <f>'SPONSOR COSTS-10y'!N1</f>
        <v>0</v>
      </c>
      <c r="O1" s="191">
        <f>'SPONSOR COSTS-10y'!O1</f>
        <v>0</v>
      </c>
      <c r="P1" s="190">
        <f>'SPONSOR COSTS-10y'!P1</f>
        <v>0</v>
      </c>
      <c r="Q1" s="190">
        <f>'SPONSOR COSTS-10y'!Q1</f>
        <v>0</v>
      </c>
      <c r="R1" s="190">
        <f>'SPONSOR COSTS-10y'!R1</f>
        <v>0</v>
      </c>
      <c r="S1" s="190">
        <f>'SPONSOR COSTS-10y'!S1</f>
        <v>0</v>
      </c>
      <c r="T1" s="190">
        <f>'SPONSOR COSTS-10y'!T1</f>
        <v>0</v>
      </c>
      <c r="U1" s="191">
        <f>'SPONSOR COSTS-10y'!U1</f>
        <v>0</v>
      </c>
      <c r="V1" s="191">
        <f>'SPONSOR COSTS-10y'!V1</f>
        <v>0</v>
      </c>
      <c r="W1" s="190">
        <f>'SPONSOR COSTS-10y'!W1</f>
        <v>0</v>
      </c>
      <c r="X1" s="190">
        <f>'SPONSOR COSTS-10y'!X1</f>
        <v>0</v>
      </c>
      <c r="Y1" s="190">
        <f>'SPONSOR COSTS-10y'!Y1</f>
        <v>0</v>
      </c>
      <c r="Z1" s="190">
        <f>'SPONSOR COSTS-10y'!Z1</f>
        <v>0</v>
      </c>
      <c r="AA1" s="190">
        <f>'SPONSOR COSTS-10y'!AA1</f>
        <v>0</v>
      </c>
      <c r="AB1" s="191">
        <f>'SPONSOR COSTS-10y'!AB1</f>
        <v>0</v>
      </c>
      <c r="AC1" s="191">
        <f>'SPONSOR COSTS-10y'!AC1</f>
        <v>0</v>
      </c>
      <c r="AD1" s="190">
        <f>'SPONSOR COSTS-10y'!AD1</f>
        <v>0</v>
      </c>
      <c r="AE1" s="190">
        <f>'SPONSOR COSTS-10y'!AE1</f>
        <v>0</v>
      </c>
      <c r="AF1" s="190">
        <f>'SPONSOR COSTS-10y'!AF1</f>
        <v>0</v>
      </c>
      <c r="AG1" s="190">
        <f>'SPONSOR COSTS-10y'!AG1</f>
        <v>0</v>
      </c>
      <c r="AH1" s="190">
        <f>'SPONSOR COSTS-10y'!AH1</f>
        <v>0</v>
      </c>
      <c r="AI1" s="191">
        <f>'SPONSOR COSTS-10y'!AI1</f>
        <v>0</v>
      </c>
      <c r="AJ1" s="191">
        <f>'SPONSOR COSTS-10y'!AJ1</f>
        <v>0</v>
      </c>
      <c r="AK1" s="190">
        <f>'SPONSOR COSTS-10y'!AK1</f>
        <v>0</v>
      </c>
      <c r="AL1" s="190">
        <f>'SPONSOR COSTS-10y'!BU1</f>
        <v>0</v>
      </c>
      <c r="AM1" s="190">
        <f>'SPONSOR COSTS-10y'!BV1</f>
        <v>0</v>
      </c>
    </row>
    <row r="2" spans="1:39" ht="34.5" thickBot="1" x14ac:dyDescent="0.55000000000000004">
      <c r="A2" s="190">
        <f>'SPONSOR COSTS-10y'!A2</f>
        <v>0</v>
      </c>
      <c r="B2" s="678" t="s">
        <v>219</v>
      </c>
      <c r="C2" s="679"/>
      <c r="D2" s="532">
        <f>'SPONSOR COSTS-10y'!D2</f>
        <v>0</v>
      </c>
      <c r="E2" s="532" t="e">
        <f>'SPONSOR COSTS-10y'!#REF!</f>
        <v>#REF!</v>
      </c>
      <c r="F2" s="533" t="e">
        <f>'SPONSOR COSTS-10y'!#REF!</f>
        <v>#REF!</v>
      </c>
      <c r="G2" s="534">
        <f>'SPONSOR COSTS-10y'!F2</f>
        <v>0</v>
      </c>
      <c r="H2" s="534" t="str">
        <f>'SPONSOR COSTS-10y'!E2</f>
        <v>CALS 20 &amp; 5 Policy</v>
      </c>
      <c r="I2" s="535" t="s">
        <v>302</v>
      </c>
      <c r="J2" s="536">
        <f>'SPONSOR COSTS-10y'!H2</f>
        <v>0</v>
      </c>
      <c r="K2" s="537">
        <f>'SPONSOR COSTS-10y'!I2</f>
        <v>0</v>
      </c>
      <c r="L2" s="536" t="str">
        <f>'SPONSOR COSTS-10y'!J2</f>
        <v xml:space="preserve"> Zones for Routed PINS: 20+ business days until deadline = GREEN ZONE (recommended) | ≥6 to &lt;20 business days = YELLOW ZONE | 5 business days or less = RED ZONE</v>
      </c>
      <c r="M2" s="536">
        <f>'SPONSOR COSTS-10y'!K2</f>
        <v>0</v>
      </c>
      <c r="N2" s="538">
        <f>'SPONSOR COSTS-10y'!L2</f>
        <v>0</v>
      </c>
      <c r="O2" s="538">
        <f>'SPONSOR COSTS-10y'!M2</f>
        <v>0</v>
      </c>
      <c r="P2" s="536">
        <f>'SPONSOR COSTS-10y'!N2</f>
        <v>0</v>
      </c>
      <c r="Q2" s="536">
        <f>'SPONSOR COSTS-10y'!O2</f>
        <v>0</v>
      </c>
      <c r="R2" s="536">
        <f>'SPONSOR COSTS-10y'!P2</f>
        <v>0</v>
      </c>
      <c r="S2" s="536">
        <f>'SPONSOR COSTS-10y'!Q2</f>
        <v>0</v>
      </c>
      <c r="T2" s="536">
        <f>'SPONSOR COSTS-10y'!R2</f>
        <v>0</v>
      </c>
      <c r="U2" s="538">
        <f>'SPONSOR COSTS-10y'!S2</f>
        <v>0</v>
      </c>
      <c r="V2" s="538">
        <f>'SPONSOR COSTS-10y'!T2</f>
        <v>0</v>
      </c>
      <c r="W2" s="536">
        <f>'SPONSOR COSTS-10y'!U2</f>
        <v>0</v>
      </c>
      <c r="X2" s="536">
        <f>'SPONSOR COSTS-10y'!V2</f>
        <v>0</v>
      </c>
      <c r="Y2" s="536">
        <f>'SPONSOR COSTS-10y'!W2</f>
        <v>0</v>
      </c>
      <c r="Z2" s="536">
        <f>'SPONSOR COSTS-10y'!X2</f>
        <v>0</v>
      </c>
      <c r="AA2" s="536">
        <f>'SPONSOR COSTS-10y'!Y2</f>
        <v>0</v>
      </c>
      <c r="AB2" s="538">
        <f>'SPONSOR COSTS-10y'!Z2</f>
        <v>0</v>
      </c>
      <c r="AC2" s="538">
        <f>'SPONSOR COSTS-10y'!AA2</f>
        <v>0</v>
      </c>
      <c r="AD2" s="536">
        <f>'SPONSOR COSTS-10y'!AB2</f>
        <v>0</v>
      </c>
      <c r="AE2" s="536">
        <f>'SPONSOR COSTS-10y'!AC2</f>
        <v>0</v>
      </c>
      <c r="AF2" s="536">
        <f>'SPONSOR COSTS-10y'!AD2</f>
        <v>0</v>
      </c>
      <c r="AG2" s="536">
        <f>'SPONSOR COSTS-10y'!AE2</f>
        <v>0</v>
      </c>
      <c r="AH2" s="536">
        <f>'SPONSOR COSTS-10y'!AF2</f>
        <v>0</v>
      </c>
      <c r="AI2" s="538">
        <f>'SPONSOR COSTS-10y'!AG2</f>
        <v>0</v>
      </c>
      <c r="AJ2" s="538">
        <f>'SPONSOR COSTS-10y'!AH2</f>
        <v>0</v>
      </c>
      <c r="AK2" s="536">
        <f>'SPONSOR COSTS-10y'!AI2</f>
        <v>0</v>
      </c>
      <c r="AL2" s="536">
        <f>'SPONSOR COSTS-10y'!AJ2</f>
        <v>0</v>
      </c>
      <c r="AM2" s="539">
        <f>'SPONSOR COSTS-10y'!AK2</f>
        <v>0</v>
      </c>
    </row>
    <row r="3" spans="1:39" ht="18" customHeight="1" x14ac:dyDescent="0.5">
      <c r="A3" s="190">
        <f>'SPONSOR COSTS-10y'!A3</f>
        <v>0</v>
      </c>
      <c r="B3" s="121">
        <f>'SPONSOR COSTS-10y'!B3</f>
        <v>0</v>
      </c>
      <c r="C3" s="122">
        <f>'SPONSOR COSTS-10y'!C3</f>
        <v>0</v>
      </c>
      <c r="D3" s="122">
        <f>'SPONSOR COSTS-10y'!D3</f>
        <v>0</v>
      </c>
      <c r="E3" s="122">
        <f>'SPONSOR COSTS-10y'!E3</f>
        <v>0</v>
      </c>
      <c r="F3" s="123">
        <f>'SPONSOR COSTS-10y'!F3</f>
        <v>0</v>
      </c>
      <c r="G3" s="124">
        <f>'SPONSOR COSTS-10y'!G3</f>
        <v>0</v>
      </c>
      <c r="H3" s="124">
        <f>'SPONSOR COSTS-10y'!H3</f>
        <v>0</v>
      </c>
      <c r="I3" s="123">
        <f>'SPONSOR COSTS-10y'!I3</f>
        <v>0</v>
      </c>
      <c r="J3" s="123">
        <f>'SPONSOR COSTS-10y'!J3</f>
        <v>0</v>
      </c>
      <c r="K3" s="125">
        <f>'SPONSOR COSTS-10y'!K3</f>
        <v>0</v>
      </c>
      <c r="L3" s="123">
        <f>'SPONSOR COSTS-10y'!L3</f>
        <v>0</v>
      </c>
      <c r="M3" s="123">
        <f>'SPONSOR COSTS-10y'!M3</f>
        <v>0</v>
      </c>
      <c r="N3" s="124">
        <f>'SPONSOR COSTS-10y'!N3</f>
        <v>0</v>
      </c>
      <c r="O3" s="124">
        <f>'SPONSOR COSTS-10y'!O3</f>
        <v>0</v>
      </c>
      <c r="P3" s="123">
        <f>'SPONSOR COSTS-10y'!P3</f>
        <v>0</v>
      </c>
      <c r="Q3" s="123">
        <f>'SPONSOR COSTS-10y'!Q3</f>
        <v>0</v>
      </c>
      <c r="R3" s="123">
        <f>'SPONSOR COSTS-10y'!R3</f>
        <v>0</v>
      </c>
      <c r="S3" s="123">
        <f>'SPONSOR COSTS-10y'!S3</f>
        <v>0</v>
      </c>
      <c r="T3" s="123">
        <f>'SPONSOR COSTS-10y'!T3</f>
        <v>0</v>
      </c>
      <c r="U3" s="124">
        <f>'SPONSOR COSTS-10y'!U3</f>
        <v>0</v>
      </c>
      <c r="V3" s="124">
        <f>'SPONSOR COSTS-10y'!V3</f>
        <v>0</v>
      </c>
      <c r="W3" s="123">
        <f>'SPONSOR COSTS-10y'!W3</f>
        <v>0</v>
      </c>
      <c r="X3" s="123">
        <f>'SPONSOR COSTS-10y'!X3</f>
        <v>0</v>
      </c>
      <c r="Y3" s="123">
        <f>'SPONSOR COSTS-10y'!Y3</f>
        <v>0</v>
      </c>
      <c r="Z3" s="123">
        <f>'SPONSOR COSTS-10y'!Z3</f>
        <v>0</v>
      </c>
      <c r="AA3" s="123">
        <f>'SPONSOR COSTS-10y'!AA3</f>
        <v>0</v>
      </c>
      <c r="AB3" s="124">
        <f>'SPONSOR COSTS-10y'!AB3</f>
        <v>0</v>
      </c>
      <c r="AC3" s="124">
        <f>'SPONSOR COSTS-10y'!AC3</f>
        <v>0</v>
      </c>
      <c r="AD3" s="123">
        <f>'SPONSOR COSTS-10y'!AD3</f>
        <v>0</v>
      </c>
      <c r="AE3" s="123">
        <f>'SPONSOR COSTS-10y'!AE3</f>
        <v>0</v>
      </c>
      <c r="AF3" s="123">
        <f>'SPONSOR COSTS-10y'!AF3</f>
        <v>0</v>
      </c>
      <c r="AG3" s="123">
        <f>'SPONSOR COSTS-10y'!AG3</f>
        <v>0</v>
      </c>
      <c r="AH3" s="123">
        <f>'SPONSOR COSTS-10y'!AH3</f>
        <v>0</v>
      </c>
      <c r="AI3" s="124">
        <f>'SPONSOR COSTS-10y'!AI3</f>
        <v>0</v>
      </c>
      <c r="AJ3" s="124">
        <f>'SPONSOR COSTS-10y'!AJ3</f>
        <v>0</v>
      </c>
      <c r="AK3" s="123"/>
      <c r="AL3" s="477" t="str">
        <f>B1</f>
        <v>Version 10.23.2023</v>
      </c>
      <c r="AM3" s="126"/>
    </row>
    <row r="4" spans="1:39" x14ac:dyDescent="0.25">
      <c r="A4" s="190">
        <f>'SPONSOR COSTS-10y'!A4</f>
        <v>0</v>
      </c>
      <c r="B4" s="127">
        <f>'SPONSOR COSTS-10y'!B4</f>
        <v>0</v>
      </c>
      <c r="C4" s="541"/>
      <c r="D4" s="542">
        <f>'SPONSOR COSTS-10y'!D4</f>
        <v>0</v>
      </c>
      <c r="E4" s="543" t="e">
        <f>'SPONSOR COSTS-10y'!#REF!</f>
        <v>#REF!</v>
      </c>
      <c r="F4" s="543" t="str">
        <f>'SPONSOR COSTS-10y'!F4</f>
        <v>Yearly</v>
      </c>
      <c r="G4" s="544">
        <f>'SPONSOR COSTS-10y'!G4</f>
        <v>0</v>
      </c>
      <c r="H4" s="545">
        <f>'SPONSOR COSTS-10y'!H4</f>
        <v>0</v>
      </c>
      <c r="I4" s="128">
        <f>'SPONSOR COSTS-10y'!I4</f>
        <v>0</v>
      </c>
      <c r="J4" s="551">
        <f>'SPONSOR COSTS-10y'!J4</f>
        <v>0</v>
      </c>
      <c r="K4" s="386" t="str">
        <f>'SPONSOR COSTS-10y'!K4</f>
        <v>% of COL</v>
      </c>
      <c r="L4" s="386" t="str">
        <f>'SPONSOR COSTS-10y'!L4</f>
        <v>COL Increase</v>
      </c>
      <c r="M4" s="386" t="str">
        <f>'SPONSOR COSTS-10y'!M4</f>
        <v>New Salary</v>
      </c>
      <c r="N4" s="383">
        <f>'SPONSOR COSTS-10y'!N4</f>
        <v>0</v>
      </c>
      <c r="O4" s="383">
        <f>'SPONSOR COSTS-10y'!O4</f>
        <v>0</v>
      </c>
      <c r="P4" s="128">
        <f>'SPONSOR COSTS-10y'!P4</f>
        <v>0</v>
      </c>
      <c r="Q4" s="551">
        <f>'SPONSOR COSTS-10y'!Q4</f>
        <v>0</v>
      </c>
      <c r="R4" s="386" t="str">
        <f>'SPONSOR COSTS-10y'!R4</f>
        <v>% of COL</v>
      </c>
      <c r="S4" s="386" t="str">
        <f>'SPONSOR COSTS-10y'!S4</f>
        <v>COL Increase</v>
      </c>
      <c r="T4" s="386" t="str">
        <f>'SPONSOR COSTS-10y'!T4</f>
        <v>New Salary</v>
      </c>
      <c r="U4" s="383">
        <f>'SPONSOR COSTS-10y'!U4</f>
        <v>0</v>
      </c>
      <c r="V4" s="383">
        <f>'SPONSOR COSTS-10y'!V4</f>
        <v>0</v>
      </c>
      <c r="W4" s="128">
        <f>'SPONSOR COSTS-10y'!W4</f>
        <v>0</v>
      </c>
      <c r="X4" s="382">
        <f>'SPONSOR COSTS-10y'!X4</f>
        <v>0</v>
      </c>
      <c r="Y4" s="386" t="str">
        <f>'SPONSOR COSTS-10y'!Y4</f>
        <v>% of COL</v>
      </c>
      <c r="Z4" s="386" t="str">
        <f>'SPONSOR COSTS-10y'!Z4</f>
        <v>COL Increase</v>
      </c>
      <c r="AA4" s="386" t="str">
        <f>'SPONSOR COSTS-10y'!AA4</f>
        <v>New Salary</v>
      </c>
      <c r="AB4" s="383">
        <f>'SPONSOR COSTS-10y'!AB4</f>
        <v>0</v>
      </c>
      <c r="AC4" s="544">
        <f>'SPONSOR COSTS-10y'!AC4</f>
        <v>0</v>
      </c>
      <c r="AD4" s="128">
        <f>'SPONSOR COSTS-10y'!AD4</f>
        <v>0</v>
      </c>
      <c r="AE4" s="551">
        <f>'SPONSOR COSTS-10y'!AE4</f>
        <v>0</v>
      </c>
      <c r="AF4" s="386" t="str">
        <f>'SPONSOR COSTS-10y'!AF4</f>
        <v>% of COL</v>
      </c>
      <c r="AG4" s="386" t="str">
        <f>'SPONSOR COSTS-10y'!AG4</f>
        <v>COL Increase</v>
      </c>
      <c r="AH4" s="386" t="str">
        <f>'SPONSOR COSTS-10y'!AH4</f>
        <v>New Salary</v>
      </c>
      <c r="AI4" s="383">
        <f>'SPONSOR COSTS-10y'!AI4</f>
        <v>0</v>
      </c>
      <c r="AJ4" s="383">
        <f>'SPONSOR COSTS-10y'!AJ4</f>
        <v>0</v>
      </c>
      <c r="AK4" s="128">
        <f>'SPONSOR COSTS-10y'!AK4</f>
        <v>0</v>
      </c>
      <c r="AL4" s="551">
        <f>'SPONSOR COSTS-10y'!BU4</f>
        <v>0</v>
      </c>
      <c r="AM4" s="129" t="str">
        <f>'SPONSOR COSTS-10y'!BV4</f>
        <v>Total Costs</v>
      </c>
    </row>
    <row r="5" spans="1:39" x14ac:dyDescent="0.25">
      <c r="A5" s="190">
        <f>'SPONSOR COSTS-10y'!A5</f>
        <v>0</v>
      </c>
      <c r="B5" s="130">
        <f>'SPONSOR COSTS-10y'!B5</f>
        <v>0</v>
      </c>
      <c r="C5" s="546" t="str">
        <f>'SPONSOR COSTS-10y'!C4</f>
        <v>Name &amp; Position Title</v>
      </c>
      <c r="D5" s="547">
        <f>'SPONSOR COSTS-10y'!D5</f>
        <v>0</v>
      </c>
      <c r="E5" s="548" t="str">
        <f>'SPONSOR COSTS-10y'!E4</f>
        <v>Fringe              Drop Down</v>
      </c>
      <c r="F5" s="548" t="str">
        <f>'SPONSOR COSTS-10y'!F5</f>
        <v>Salary</v>
      </c>
      <c r="G5" s="549" t="str">
        <f>'SPONSOR COSTS-10y'!G5</f>
        <v>% Effort</v>
      </c>
      <c r="H5" s="550">
        <f>'SPONSOR COSTS-10y'!H5</f>
        <v>0</v>
      </c>
      <c r="I5" s="131" t="str">
        <f>'SPONSOR COSTS-10y'!I5</f>
        <v>Year 1</v>
      </c>
      <c r="J5" s="548">
        <f>'SPONSOR COSTS-10y'!J5</f>
        <v>0</v>
      </c>
      <c r="K5" s="388" t="str">
        <f>'SPONSOR COSTS-10y'!K5</f>
        <v>Increase</v>
      </c>
      <c r="L5" s="388" t="str">
        <f>'SPONSOR COSTS-10y'!L5</f>
        <v>Amount</v>
      </c>
      <c r="M5" s="388" t="str">
        <f>'SPONSOR COSTS-10y'!M5</f>
        <v>Amount</v>
      </c>
      <c r="N5" s="387" t="str">
        <f>'SPONSOR COSTS-10y'!N5</f>
        <v>% Effort</v>
      </c>
      <c r="O5" s="384">
        <f>'SPONSOR COSTS-10y'!O5</f>
        <v>0</v>
      </c>
      <c r="P5" s="131" t="str">
        <f>'SPONSOR COSTS-10y'!P5</f>
        <v>Year 2</v>
      </c>
      <c r="Q5" s="548">
        <f>'SPONSOR COSTS-10y'!Q5</f>
        <v>0</v>
      </c>
      <c r="R5" s="388" t="str">
        <f>'SPONSOR COSTS-10y'!R5</f>
        <v>Increase</v>
      </c>
      <c r="S5" s="388" t="str">
        <f>'SPONSOR COSTS-10y'!S5</f>
        <v>Amount</v>
      </c>
      <c r="T5" s="388" t="str">
        <f>'SPONSOR COSTS-10y'!T5</f>
        <v>Amount</v>
      </c>
      <c r="U5" s="387" t="str">
        <f>'SPONSOR COSTS-10y'!U5</f>
        <v>% Effort</v>
      </c>
      <c r="V5" s="384">
        <f>'SPONSOR COSTS-10y'!V5</f>
        <v>0</v>
      </c>
      <c r="W5" s="131" t="str">
        <f>'SPONSOR COSTS-10y'!W5</f>
        <v>Year 3</v>
      </c>
      <c r="X5" s="389">
        <f>'SPONSOR COSTS-10y'!X5</f>
        <v>0</v>
      </c>
      <c r="Y5" s="388" t="str">
        <f>'SPONSOR COSTS-10y'!Y5</f>
        <v>Increase</v>
      </c>
      <c r="Z5" s="388" t="str">
        <f>'SPONSOR COSTS-10y'!Z5</f>
        <v>Amount</v>
      </c>
      <c r="AA5" s="388" t="str">
        <f>'SPONSOR COSTS-10y'!AA5</f>
        <v>Amount</v>
      </c>
      <c r="AB5" s="387" t="str">
        <f>'SPONSOR COSTS-10y'!AB5</f>
        <v>% Effort</v>
      </c>
      <c r="AC5" s="552">
        <f>'SPONSOR COSTS-10y'!AC5</f>
        <v>0</v>
      </c>
      <c r="AD5" s="131" t="str">
        <f>'SPONSOR COSTS-10y'!AD5</f>
        <v>Year 4</v>
      </c>
      <c r="AE5" s="548">
        <f>'SPONSOR COSTS-10y'!AE5</f>
        <v>0</v>
      </c>
      <c r="AF5" s="388" t="str">
        <f>'SPONSOR COSTS-10y'!AF5</f>
        <v>Increase</v>
      </c>
      <c r="AG5" s="388" t="str">
        <f>'SPONSOR COSTS-10y'!AG5</f>
        <v>Amount</v>
      </c>
      <c r="AH5" s="388" t="str">
        <f>'SPONSOR COSTS-10y'!AH5</f>
        <v>Amount</v>
      </c>
      <c r="AI5" s="387" t="str">
        <f>'SPONSOR COSTS-10y'!AI5</f>
        <v>% Effort</v>
      </c>
      <c r="AJ5" s="384">
        <f>'SPONSOR COSTS-10y'!AJ5</f>
        <v>0</v>
      </c>
      <c r="AK5" s="131" t="str">
        <f>'SPONSOR COSTS-10y'!AK5</f>
        <v>Year 5</v>
      </c>
      <c r="AL5" s="548">
        <f>'SPONSOR COSTS-10y'!BU5</f>
        <v>0</v>
      </c>
      <c r="AM5" s="132" t="str">
        <f>'SPONSOR COSTS-10y'!BV5</f>
        <v>for all years</v>
      </c>
    </row>
    <row r="6" spans="1:39" x14ac:dyDescent="0.25">
      <c r="A6" s="190"/>
      <c r="B6" s="540" t="s">
        <v>114</v>
      </c>
      <c r="C6" s="209" t="s">
        <v>109</v>
      </c>
      <c r="D6" s="135"/>
      <c r="E6" s="210"/>
      <c r="F6" s="211"/>
      <c r="G6" s="212"/>
      <c r="H6" s="133"/>
      <c r="I6" s="166">
        <f ca="1">SUMIF('SPONSOR COSTS-10y'!E6:E41, 'SPONSOR COSTS-10y'!B206, 'SPONSOR COSTS-10y'!I6:I22)+SUMIF('SPONSOR COSTS-10y'!E6:E41, 'SPONSOR COSTS-10y'!B208, 'SPONSOR COSTS-10y'!I6:I22)</f>
        <v>0</v>
      </c>
      <c r="J6" s="167"/>
      <c r="K6" s="213"/>
      <c r="L6" s="193"/>
      <c r="M6" s="193"/>
      <c r="N6" s="214"/>
      <c r="O6" s="168"/>
      <c r="P6" s="215">
        <f ca="1">SUMIF('SPONSOR COSTS-10y'!$E$6:$E$41, 'SPONSOR COSTS-10y'!$B$206, 'SPONSOR COSTS-10y'!P6:P22)+SUMIF('SPONSOR COSTS-10y'!$E$6:$E$41, 'SPONSOR COSTS-10y'!$B$208, 'SPONSOR COSTS-10y'!P6:P22)</f>
        <v>0</v>
      </c>
      <c r="Q6" s="167"/>
      <c r="R6" s="213"/>
      <c r="S6" s="193"/>
      <c r="T6" s="193"/>
      <c r="U6" s="214"/>
      <c r="V6" s="168"/>
      <c r="W6" s="215">
        <f ca="1">SUMIF('SPONSOR COSTS-10y'!$E$6:$E$41,'SPONSOR COSTS-10y'!$B$206,'SPONSOR COSTS-10y'!W6:W22)+SUMIF('SPONSOR COSTS-10y'!$E$6:$E$41,'SPONSOR COSTS-10y'!$B$208,'SPONSOR COSTS-10y'!W6:W22)</f>
        <v>0</v>
      </c>
      <c r="X6" s="169"/>
      <c r="Y6" s="213"/>
      <c r="Z6" s="193"/>
      <c r="AA6" s="193"/>
      <c r="AB6" s="214"/>
      <c r="AC6" s="168"/>
      <c r="AD6" s="215">
        <f ca="1">SUMIF('SPONSOR COSTS-10y'!$E$6:$E$41, 'SPONSOR COSTS-10y'!$B$206, 'SPONSOR COSTS-10y'!AD6:AD22)+SUMIF('SPONSOR COSTS-10y'!$E$6:$E$41, 'SPONSOR COSTS-10y'!$B$208, 'SPONSOR COSTS-10y'!AD6:AD22)</f>
        <v>0</v>
      </c>
      <c r="AE6" s="167"/>
      <c r="AF6" s="213"/>
      <c r="AG6" s="193"/>
      <c r="AH6" s="193"/>
      <c r="AI6" s="214"/>
      <c r="AJ6" s="168"/>
      <c r="AK6" s="215">
        <f ca="1">SUMIF('SPONSOR COSTS-10y'!$E$6:$E$41, 'SPONSOR COSTS-10y'!$B$206, 'SPONSOR COSTS-10y'!AK6:AK22)+SUMIF('SPONSOR COSTS-10y'!$E$6:$E$41, 'SPONSOR COSTS-10y'!$B$208, 'SPONSOR COSTS-10y'!AK6:AK22)</f>
        <v>0</v>
      </c>
      <c r="AL6" s="167"/>
      <c r="AM6" s="170">
        <f ca="1">I6+P6+W6+AD6+AK6</f>
        <v>0</v>
      </c>
    </row>
    <row r="7" spans="1:39" x14ac:dyDescent="0.25">
      <c r="A7" s="190"/>
      <c r="B7" s="540">
        <v>51100</v>
      </c>
      <c r="C7" s="209" t="s">
        <v>110</v>
      </c>
      <c r="D7" s="135"/>
      <c r="E7" s="210"/>
      <c r="F7" s="211"/>
      <c r="G7" s="212"/>
      <c r="H7" s="133"/>
      <c r="I7" s="166">
        <f ca="1">SUMIF('SPONSOR COSTS-10y'!$E$6:$E$41, 'SPONSOR COSTS-10y'!B209, 'SPONSOR COSTS-10y'!$I$6:$I$22)</f>
        <v>0</v>
      </c>
      <c r="J7" s="167"/>
      <c r="K7" s="213"/>
      <c r="L7" s="193"/>
      <c r="M7" s="193"/>
      <c r="N7" s="214"/>
      <c r="O7" s="168"/>
      <c r="P7" s="166">
        <f ca="1">SUMIF('SPONSOR COSTS-10y'!$E$6:$E$41, 'SPONSOR COSTS-10y'!$B$209, 'SPONSOR COSTS-10y'!P6:P22)</f>
        <v>0</v>
      </c>
      <c r="Q7" s="167"/>
      <c r="R7" s="213"/>
      <c r="S7" s="193"/>
      <c r="T7" s="193"/>
      <c r="U7" s="214"/>
      <c r="V7" s="168"/>
      <c r="W7" s="166">
        <f ca="1">SUMIF('SPONSOR COSTS-10y'!$E$6:$E$41, 'SPONSOR COSTS-10y'!$B$209, 'SPONSOR COSTS-10y'!W6:W22)</f>
        <v>0</v>
      </c>
      <c r="X7" s="169"/>
      <c r="Y7" s="213"/>
      <c r="Z7" s="193"/>
      <c r="AA7" s="193"/>
      <c r="AB7" s="214"/>
      <c r="AC7" s="168"/>
      <c r="AD7" s="166">
        <f ca="1">SUMIF('SPONSOR COSTS-10y'!$E$6:$E$41, 'SPONSOR COSTS-10y'!$B$209, 'SPONSOR COSTS-10y'!AD6:AD22)</f>
        <v>0</v>
      </c>
      <c r="AE7" s="167"/>
      <c r="AF7" s="213"/>
      <c r="AG7" s="193"/>
      <c r="AH7" s="193"/>
      <c r="AI7" s="214"/>
      <c r="AJ7" s="168"/>
      <c r="AK7" s="166">
        <f ca="1">SUMIF('SPONSOR COSTS-10y'!$E$6:$E$41, 'SPONSOR COSTS-10y'!$B$209, 'SPONSOR COSTS-10y'!AK6:AK22)</f>
        <v>0</v>
      </c>
      <c r="AL7" s="167"/>
      <c r="AM7" s="170">
        <f ca="1">I7+P7+W7+AD7+AK7</f>
        <v>0</v>
      </c>
    </row>
    <row r="8" spans="1:39" x14ac:dyDescent="0.25">
      <c r="A8" s="190"/>
      <c r="B8" s="540">
        <v>51100</v>
      </c>
      <c r="C8" s="209" t="s">
        <v>111</v>
      </c>
      <c r="D8" s="135"/>
      <c r="E8" s="210"/>
      <c r="F8" s="211"/>
      <c r="G8" s="212"/>
      <c r="H8" s="133"/>
      <c r="I8" s="166">
        <f ca="1">SUMIF('SPONSOR COSTS-10y'!$E$6:$E$41, 'SPONSOR COSTS-10y'!B210, 'SPONSOR COSTS-10y'!$I$6:$I$22)</f>
        <v>0</v>
      </c>
      <c r="J8" s="167"/>
      <c r="K8" s="213"/>
      <c r="L8" s="193"/>
      <c r="M8" s="193"/>
      <c r="N8" s="214"/>
      <c r="O8" s="168"/>
      <c r="P8" s="166">
        <f ca="1">SUMIF('SPONSOR COSTS-10y'!$E$6:$E$41, 'SPONSOR COSTS-10y'!$B$210, 'SPONSOR COSTS-10y'!P6:P22)</f>
        <v>0</v>
      </c>
      <c r="Q8" s="167"/>
      <c r="R8" s="213"/>
      <c r="S8" s="193"/>
      <c r="T8" s="193"/>
      <c r="U8" s="214"/>
      <c r="V8" s="168"/>
      <c r="W8" s="166">
        <f ca="1">SUMIF('SPONSOR COSTS-10y'!$E$6:$E$41, 'SPONSOR COSTS-10y'!$B$210, 'SPONSOR COSTS-10y'!W6:W22)</f>
        <v>0</v>
      </c>
      <c r="X8" s="169"/>
      <c r="Y8" s="213"/>
      <c r="Z8" s="193"/>
      <c r="AA8" s="193"/>
      <c r="AB8" s="214"/>
      <c r="AC8" s="168"/>
      <c r="AD8" s="166">
        <f ca="1">SUMIF('SPONSOR COSTS-10y'!$E$6:$E$41, 'SPONSOR COSTS-10y'!$B$210, 'SPONSOR COSTS-10y'!AD6:AD22)</f>
        <v>0</v>
      </c>
      <c r="AE8" s="167"/>
      <c r="AF8" s="213"/>
      <c r="AG8" s="193"/>
      <c r="AH8" s="193"/>
      <c r="AI8" s="214"/>
      <c r="AJ8" s="168"/>
      <c r="AK8" s="166">
        <f ca="1">SUMIF('SPONSOR COSTS-10y'!$E$6:$E$41, 'SPONSOR COSTS-10y'!$B$210, 'SPONSOR COSTS-10y'!AK6:AK22)</f>
        <v>0</v>
      </c>
      <c r="AL8" s="167"/>
      <c r="AM8" s="170">
        <f ca="1">I8+P8+W8+AD8+AK8</f>
        <v>0</v>
      </c>
    </row>
    <row r="9" spans="1:39" x14ac:dyDescent="0.25">
      <c r="A9" s="190"/>
      <c r="B9" s="540">
        <v>51400</v>
      </c>
      <c r="C9" s="209" t="s">
        <v>112</v>
      </c>
      <c r="D9" s="135"/>
      <c r="E9" s="210"/>
      <c r="F9" s="211"/>
      <c r="G9" s="212"/>
      <c r="H9" s="133"/>
      <c r="I9" s="166">
        <f ca="1">SUMIF('SPONSOR COSTS-10y'!$E$6:$E$41, 'SPONSOR COSTS-10y'!B211, 'SPONSOR COSTS-10y'!$I$6:$I$22)</f>
        <v>0</v>
      </c>
      <c r="J9" s="167"/>
      <c r="K9" s="213"/>
      <c r="L9" s="193"/>
      <c r="M9" s="193"/>
      <c r="N9" s="214"/>
      <c r="O9" s="168"/>
      <c r="P9" s="171">
        <f ca="1">SUMIF('SPONSOR COSTS-10y'!$E$6:$E$41, 'SPONSOR COSTS-10y'!$B$211, 'SPONSOR COSTS-10y'!P6:P22)</f>
        <v>0</v>
      </c>
      <c r="Q9" s="167"/>
      <c r="R9" s="213"/>
      <c r="S9" s="193"/>
      <c r="T9" s="193"/>
      <c r="U9" s="214"/>
      <c r="V9" s="168"/>
      <c r="W9" s="171">
        <f ca="1">SUMIF('SPONSOR COSTS-10y'!$E$6:$E$41, 'SPONSOR COSTS-10y'!$B$211, 'SPONSOR COSTS-10y'!W6:W22)</f>
        <v>0</v>
      </c>
      <c r="X9" s="169"/>
      <c r="Y9" s="213"/>
      <c r="Z9" s="193"/>
      <c r="AA9" s="193"/>
      <c r="AB9" s="214"/>
      <c r="AC9" s="168"/>
      <c r="AD9" s="171">
        <f ca="1">SUMIF('SPONSOR COSTS-10y'!$E$6:$E$41, 'SPONSOR COSTS-10y'!$B$211, 'SPONSOR COSTS-10y'!AD6:AD22)</f>
        <v>0</v>
      </c>
      <c r="AE9" s="167"/>
      <c r="AF9" s="213"/>
      <c r="AG9" s="193"/>
      <c r="AH9" s="193"/>
      <c r="AI9" s="214"/>
      <c r="AJ9" s="168"/>
      <c r="AK9" s="171">
        <f ca="1">SUMIF('SPONSOR COSTS-10y'!$E$6:$E$41, 'SPONSOR COSTS-10y'!$B$211, 'SPONSOR COSTS-10y'!AK6:AK22)</f>
        <v>0</v>
      </c>
      <c r="AL9" s="167"/>
      <c r="AM9" s="170">
        <f ca="1">I9+P9+W9+AD9+AK9</f>
        <v>0</v>
      </c>
    </row>
    <row r="10" spans="1:39" s="65" customFormat="1" ht="15.75" x14ac:dyDescent="0.25">
      <c r="A10" s="194">
        <f>'SPONSOR COSTS-10y'!A41</f>
        <v>0</v>
      </c>
      <c r="B10" s="691" t="s">
        <v>31</v>
      </c>
      <c r="C10" s="692"/>
      <c r="D10" s="135">
        <f>'SPONSOR COSTS-10y'!D41</f>
        <v>0</v>
      </c>
      <c r="E10" s="137">
        <f>'SPONSOR COSTS-10y'!E41</f>
        <v>0</v>
      </c>
      <c r="F10" s="137">
        <f>'SPONSOR COSTS-10y'!F41</f>
        <v>0</v>
      </c>
      <c r="G10" s="138">
        <f>'SPONSOR COSTS-10y'!G41</f>
        <v>0</v>
      </c>
      <c r="H10" s="138">
        <f>'SPONSOR COSTS-10y'!H41</f>
        <v>0</v>
      </c>
      <c r="I10" s="58">
        <f>'SPONSOR COSTS-10y'!I41</f>
        <v>0</v>
      </c>
      <c r="J10" s="22"/>
      <c r="K10" s="59">
        <f>'SPONSOR COSTS-10y'!K41</f>
        <v>0</v>
      </c>
      <c r="L10" s="60">
        <f>'SPONSOR COSTS-10y'!L41</f>
        <v>0</v>
      </c>
      <c r="M10" s="60">
        <f>'SPONSOR COSTS-10y'!M41</f>
        <v>0</v>
      </c>
      <c r="N10" s="172">
        <f>'SPONSOR COSTS-10y'!N41</f>
        <v>0</v>
      </c>
      <c r="O10" s="172">
        <f>'SPONSOR COSTS-10y'!O41</f>
        <v>0</v>
      </c>
      <c r="P10" s="61">
        <f>'SPONSOR COSTS-10y'!P41</f>
        <v>0</v>
      </c>
      <c r="Q10" s="22"/>
      <c r="R10" s="60">
        <f>'SPONSOR COSTS-10y'!R41</f>
        <v>0</v>
      </c>
      <c r="S10" s="60">
        <f>'SPONSOR COSTS-10y'!S41</f>
        <v>0</v>
      </c>
      <c r="T10" s="60">
        <f>'SPONSOR COSTS-10y'!T41</f>
        <v>0</v>
      </c>
      <c r="U10" s="172">
        <f>'SPONSOR COSTS-10y'!U41</f>
        <v>0</v>
      </c>
      <c r="V10" s="173">
        <f>'SPONSOR COSTS-10y'!V41</f>
        <v>0</v>
      </c>
      <c r="W10" s="61">
        <f>'SPONSOR COSTS-10y'!W41</f>
        <v>0</v>
      </c>
      <c r="X10" s="174">
        <f>'SPONSOR COSTS-10y'!X41</f>
        <v>0</v>
      </c>
      <c r="Y10" s="60">
        <f>'SPONSOR COSTS-10y'!Y41</f>
        <v>0</v>
      </c>
      <c r="Z10" s="60">
        <f>'SPONSOR COSTS-10y'!Z41</f>
        <v>0</v>
      </c>
      <c r="AA10" s="60">
        <f>'SPONSOR COSTS-10y'!AA41</f>
        <v>0</v>
      </c>
      <c r="AB10" s="172">
        <f>'SPONSOR COSTS-10y'!AB41</f>
        <v>0</v>
      </c>
      <c r="AC10" s="173"/>
      <c r="AD10" s="61">
        <f>'SPONSOR COSTS-10y'!AD41</f>
        <v>0</v>
      </c>
      <c r="AE10" s="22"/>
      <c r="AF10" s="60">
        <f>'SPONSOR COSTS-10y'!AF41</f>
        <v>0</v>
      </c>
      <c r="AG10" s="60">
        <f>'SPONSOR COSTS-10y'!AG41</f>
        <v>0</v>
      </c>
      <c r="AH10" s="60">
        <f>'SPONSOR COSTS-10y'!AH41</f>
        <v>0</v>
      </c>
      <c r="AI10" s="172">
        <f>'SPONSOR COSTS-10y'!AI41</f>
        <v>0</v>
      </c>
      <c r="AJ10" s="172">
        <f>'SPONSOR COSTS-10y'!AJ41</f>
        <v>0</v>
      </c>
      <c r="AK10" s="61">
        <f>'SPONSOR COSTS-10y'!AK41</f>
        <v>0</v>
      </c>
      <c r="AL10" s="22"/>
      <c r="AM10" s="64">
        <f>'SPONSOR COSTS-10y'!BV41</f>
        <v>0</v>
      </c>
    </row>
    <row r="11" spans="1:39" s="65" customFormat="1" ht="15.75" x14ac:dyDescent="0.25">
      <c r="A11" s="194">
        <f>'SPONSOR COSTS-10y'!A42</f>
        <v>0</v>
      </c>
      <c r="B11" s="134">
        <f>'SPONSOR COSTS-10y'!B42</f>
        <v>0</v>
      </c>
      <c r="C11" s="140">
        <f>'SPONSOR COSTS-10y'!C42</f>
        <v>0</v>
      </c>
      <c r="D11" s="140">
        <f>'SPONSOR COSTS-10y'!D42</f>
        <v>0</v>
      </c>
      <c r="E11" s="140">
        <f>'SPONSOR COSTS-10y'!E42</f>
        <v>0</v>
      </c>
      <c r="F11" s="137">
        <f>'SPONSOR COSTS-10y'!F42</f>
        <v>0</v>
      </c>
      <c r="G11" s="138">
        <f>'SPONSOR COSTS-10y'!G42</f>
        <v>0</v>
      </c>
      <c r="H11" s="138">
        <f>'SPONSOR COSTS-10y'!H42</f>
        <v>0</v>
      </c>
      <c r="I11" s="22"/>
      <c r="J11" s="22"/>
      <c r="K11" s="59"/>
      <c r="L11" s="60"/>
      <c r="M11" s="60"/>
      <c r="N11" s="172"/>
      <c r="O11" s="173"/>
      <c r="P11" s="22"/>
      <c r="Q11" s="22"/>
      <c r="R11" s="60"/>
      <c r="S11" s="60"/>
      <c r="T11" s="60"/>
      <c r="U11" s="172"/>
      <c r="V11" s="173"/>
      <c r="W11" s="22"/>
      <c r="X11" s="175"/>
      <c r="Y11" s="60"/>
      <c r="Z11" s="60"/>
      <c r="AA11" s="60"/>
      <c r="AB11" s="172"/>
      <c r="AC11" s="173"/>
      <c r="AD11" s="22"/>
      <c r="AE11" s="22"/>
      <c r="AF11" s="60"/>
      <c r="AG11" s="60"/>
      <c r="AH11" s="60"/>
      <c r="AI11" s="172"/>
      <c r="AJ11" s="172"/>
      <c r="AK11" s="22"/>
      <c r="AL11" s="22"/>
      <c r="AM11" s="67"/>
    </row>
    <row r="12" spans="1:39" hidden="1" x14ac:dyDescent="0.25">
      <c r="A12" s="190">
        <f>'SPONSOR COSTS-10y'!A43</f>
        <v>0</v>
      </c>
      <c r="B12" s="390" t="str">
        <f>'SPONSOR COSTS-10y'!B43</f>
        <v>Fringe 1</v>
      </c>
      <c r="C12" s="141" t="str">
        <f>'SPONSOR COSTS-10y'!C43</f>
        <v/>
      </c>
      <c r="D12" s="123">
        <f>'SPONSOR COSTS-10y'!D43</f>
        <v>0</v>
      </c>
      <c r="E12" s="123">
        <f>'SPONSOR COSTS-10y'!E43</f>
        <v>0</v>
      </c>
      <c r="F12" s="142">
        <f>'SPONSOR COSTS-10y'!F43</f>
        <v>0.3337</v>
      </c>
      <c r="G12" s="142">
        <f>'SPONSOR COSTS-10y'!G43</f>
        <v>7557</v>
      </c>
      <c r="H12" s="133">
        <f>'SPONSOR COSTS-10y'!H43</f>
        <v>0</v>
      </c>
      <c r="I12" s="27">
        <f>'SPONSOR COSTS-10y'!I43</f>
        <v>0</v>
      </c>
      <c r="J12" s="22"/>
      <c r="K12" s="69">
        <f>'SPONSOR COSTS-10y'!K43</f>
        <v>0</v>
      </c>
      <c r="L12" s="22">
        <f>'SPONSOR COSTS-10y'!L43</f>
        <v>0</v>
      </c>
      <c r="M12" s="176">
        <f>'SPONSOR COSTS-10y'!M43</f>
        <v>0.3337</v>
      </c>
      <c r="N12" s="176">
        <f>'SPONSOR COSTS-10y'!N43</f>
        <v>7784</v>
      </c>
      <c r="O12" s="20">
        <f>'SPONSOR COSTS-10y'!O43</f>
        <v>0</v>
      </c>
      <c r="P12" s="27">
        <f>'SPONSOR COSTS-10y'!P43</f>
        <v>0</v>
      </c>
      <c r="Q12" s="22"/>
      <c r="R12" s="22">
        <f>'SPONSOR COSTS-10y'!R43</f>
        <v>0</v>
      </c>
      <c r="S12" s="22">
        <f>'SPONSOR COSTS-10y'!S43</f>
        <v>0</v>
      </c>
      <c r="T12" s="176">
        <f>'SPONSOR COSTS-10y'!T43</f>
        <v>0.3337</v>
      </c>
      <c r="U12" s="176">
        <f>'SPONSOR COSTS-10y'!U43</f>
        <v>8018</v>
      </c>
      <c r="V12" s="20">
        <f>'SPONSOR COSTS-10y'!V43</f>
        <v>0</v>
      </c>
      <c r="W12" s="27">
        <f>'SPONSOR COSTS-10y'!W43</f>
        <v>0</v>
      </c>
      <c r="X12" s="177">
        <f>'SPONSOR COSTS-10y'!X43</f>
        <v>0</v>
      </c>
      <c r="Y12" s="22">
        <f>'SPONSOR COSTS-10y'!Y43</f>
        <v>0</v>
      </c>
      <c r="Z12" s="22">
        <f>'SPONSOR COSTS-10y'!Z43</f>
        <v>0</v>
      </c>
      <c r="AA12" s="176">
        <f>'SPONSOR COSTS-10y'!AA43</f>
        <v>0.3337</v>
      </c>
      <c r="AB12" s="176">
        <f>'SPONSOR COSTS-10y'!AB43</f>
        <v>8259</v>
      </c>
      <c r="AC12" s="20"/>
      <c r="AD12" s="27">
        <f>'SPONSOR COSTS-10y'!AD43</f>
        <v>0</v>
      </c>
      <c r="AE12" s="22"/>
      <c r="AF12" s="22">
        <f>'SPONSOR COSTS-10y'!AF43</f>
        <v>0</v>
      </c>
      <c r="AG12" s="22">
        <f>'SPONSOR COSTS-10y'!AG43</f>
        <v>0</v>
      </c>
      <c r="AH12" s="176">
        <f>'SPONSOR COSTS-10y'!AH43</f>
        <v>0.3337</v>
      </c>
      <c r="AI12" s="176">
        <f>'SPONSOR COSTS-10y'!AI43</f>
        <v>8507</v>
      </c>
      <c r="AJ12" s="20">
        <f>'SPONSOR COSTS-10y'!AJ43</f>
        <v>0</v>
      </c>
      <c r="AK12" s="27">
        <f>'SPONSOR COSTS-10y'!AK43</f>
        <v>0</v>
      </c>
      <c r="AL12" s="22"/>
      <c r="AM12" s="70">
        <f>'SPONSOR COSTS-10y'!BV43</f>
        <v>0</v>
      </c>
    </row>
    <row r="13" spans="1:39" hidden="1" x14ac:dyDescent="0.25">
      <c r="A13" s="190">
        <f>'SPONSOR COSTS-10y'!A44</f>
        <v>0</v>
      </c>
      <c r="B13" s="391" t="str">
        <f>'SPONSOR COSTS-10y'!B44</f>
        <v>Fringe 2</v>
      </c>
      <c r="C13" s="143" t="str">
        <f>'SPONSOR COSTS-10y'!C44</f>
        <v/>
      </c>
      <c r="D13" s="123">
        <f>'SPONSOR COSTS-10y'!D44</f>
        <v>0</v>
      </c>
      <c r="E13" s="123">
        <f>'SPONSOR COSTS-10y'!E44</f>
        <v>0</v>
      </c>
      <c r="F13" s="142">
        <f>'SPONSOR COSTS-10y'!F44</f>
        <v>0.3337</v>
      </c>
      <c r="G13" s="142">
        <f>'SPONSOR COSTS-10y'!G44</f>
        <v>7557</v>
      </c>
      <c r="H13" s="133">
        <f>'SPONSOR COSTS-10y'!H44</f>
        <v>0</v>
      </c>
      <c r="I13" s="21">
        <f>'SPONSOR COSTS-10y'!I44</f>
        <v>0</v>
      </c>
      <c r="J13" s="22"/>
      <c r="K13" s="69">
        <f>'SPONSOR COSTS-10y'!K44</f>
        <v>0</v>
      </c>
      <c r="L13" s="22">
        <f>'SPONSOR COSTS-10y'!L44</f>
        <v>0</v>
      </c>
      <c r="M13" s="176">
        <f>'SPONSOR COSTS-10y'!M44</f>
        <v>0.3337</v>
      </c>
      <c r="N13" s="176">
        <f>'SPONSOR COSTS-10y'!N44</f>
        <v>7784</v>
      </c>
      <c r="O13" s="20">
        <f>'SPONSOR COSTS-10y'!O44</f>
        <v>0</v>
      </c>
      <c r="P13" s="21">
        <f>'SPONSOR COSTS-10y'!P44</f>
        <v>0</v>
      </c>
      <c r="Q13" s="22"/>
      <c r="R13" s="22">
        <f>'SPONSOR COSTS-10y'!R44</f>
        <v>0</v>
      </c>
      <c r="S13" s="22">
        <f>'SPONSOR COSTS-10y'!S44</f>
        <v>0</v>
      </c>
      <c r="T13" s="176">
        <f>'SPONSOR COSTS-10y'!T44</f>
        <v>0.3337</v>
      </c>
      <c r="U13" s="176">
        <f>'SPONSOR COSTS-10y'!U44</f>
        <v>8018</v>
      </c>
      <c r="V13" s="20">
        <f>'SPONSOR COSTS-10y'!V44</f>
        <v>0</v>
      </c>
      <c r="W13" s="21">
        <f>'SPONSOR COSTS-10y'!W44</f>
        <v>0</v>
      </c>
      <c r="X13" s="177">
        <f>'SPONSOR COSTS-10y'!X44</f>
        <v>0</v>
      </c>
      <c r="Y13" s="22">
        <f>'SPONSOR COSTS-10y'!Y44</f>
        <v>0</v>
      </c>
      <c r="Z13" s="22">
        <f>'SPONSOR COSTS-10y'!Z44</f>
        <v>0</v>
      </c>
      <c r="AA13" s="176">
        <f>'SPONSOR COSTS-10y'!AA44</f>
        <v>0.3337</v>
      </c>
      <c r="AB13" s="176">
        <f>'SPONSOR COSTS-10y'!AB44</f>
        <v>8259</v>
      </c>
      <c r="AC13" s="20"/>
      <c r="AD13" s="21">
        <f>'SPONSOR COSTS-10y'!AD44</f>
        <v>0</v>
      </c>
      <c r="AE13" s="22"/>
      <c r="AF13" s="22">
        <f>'SPONSOR COSTS-10y'!AF44</f>
        <v>0</v>
      </c>
      <c r="AG13" s="22">
        <f>'SPONSOR COSTS-10y'!AG44</f>
        <v>0</v>
      </c>
      <c r="AH13" s="176">
        <f>'SPONSOR COSTS-10y'!AH44</f>
        <v>0.3337</v>
      </c>
      <c r="AI13" s="176">
        <f>'SPONSOR COSTS-10y'!AI44</f>
        <v>8507</v>
      </c>
      <c r="AJ13" s="20">
        <f>'SPONSOR COSTS-10y'!AJ44</f>
        <v>0</v>
      </c>
      <c r="AK13" s="21">
        <f>'SPONSOR COSTS-10y'!AK44</f>
        <v>0</v>
      </c>
      <c r="AL13" s="22"/>
      <c r="AM13" s="28">
        <f>'SPONSOR COSTS-10y'!BV44</f>
        <v>0</v>
      </c>
    </row>
    <row r="14" spans="1:39" hidden="1" x14ac:dyDescent="0.25">
      <c r="A14" s="190">
        <f>'SPONSOR COSTS-10y'!A45</f>
        <v>0</v>
      </c>
      <c r="B14" s="391" t="str">
        <f>'SPONSOR COSTS-10y'!B45</f>
        <v>Fringe 3</v>
      </c>
      <c r="C14" s="143" t="str">
        <f>'SPONSOR COSTS-10y'!C45</f>
        <v/>
      </c>
      <c r="D14" s="123">
        <f>'SPONSOR COSTS-10y'!D45</f>
        <v>0</v>
      </c>
      <c r="E14" s="123">
        <f>'SPONSOR COSTS-10y'!E45</f>
        <v>0</v>
      </c>
      <c r="F14" s="142">
        <f>'SPONSOR COSTS-10y'!F45</f>
        <v>0.3337</v>
      </c>
      <c r="G14" s="142">
        <f>'SPONSOR COSTS-10y'!G45</f>
        <v>0</v>
      </c>
      <c r="H14" s="133">
        <f>'SPONSOR COSTS-10y'!H45</f>
        <v>0</v>
      </c>
      <c r="I14" s="21">
        <f>'SPONSOR COSTS-10y'!I45</f>
        <v>0</v>
      </c>
      <c r="J14" s="22"/>
      <c r="K14" s="69">
        <f>'SPONSOR COSTS-10y'!K45</f>
        <v>0</v>
      </c>
      <c r="L14" s="22">
        <f>'SPONSOR COSTS-10y'!L45</f>
        <v>0</v>
      </c>
      <c r="M14" s="176">
        <f>'SPONSOR COSTS-10y'!M45</f>
        <v>0.3337</v>
      </c>
      <c r="N14" s="176">
        <f>'SPONSOR COSTS-10y'!N45</f>
        <v>0</v>
      </c>
      <c r="O14" s="20">
        <f>'SPONSOR COSTS-10y'!O45</f>
        <v>0</v>
      </c>
      <c r="P14" s="21">
        <f>'SPONSOR COSTS-10y'!P45</f>
        <v>0</v>
      </c>
      <c r="Q14" s="22"/>
      <c r="R14" s="22">
        <f>'SPONSOR COSTS-10y'!R45</f>
        <v>0</v>
      </c>
      <c r="S14" s="22">
        <f>'SPONSOR COSTS-10y'!S45</f>
        <v>0</v>
      </c>
      <c r="T14" s="176">
        <f>'SPONSOR COSTS-10y'!T45</f>
        <v>0.3337</v>
      </c>
      <c r="U14" s="176">
        <f>'SPONSOR COSTS-10y'!U45</f>
        <v>0</v>
      </c>
      <c r="V14" s="20">
        <f>'SPONSOR COSTS-10y'!V45</f>
        <v>0</v>
      </c>
      <c r="W14" s="21">
        <f>'SPONSOR COSTS-10y'!W45</f>
        <v>0</v>
      </c>
      <c r="X14" s="177">
        <f>'SPONSOR COSTS-10y'!X45</f>
        <v>0</v>
      </c>
      <c r="Y14" s="22">
        <f>'SPONSOR COSTS-10y'!Y45</f>
        <v>0</v>
      </c>
      <c r="Z14" s="22">
        <f>'SPONSOR COSTS-10y'!Z45</f>
        <v>0</v>
      </c>
      <c r="AA14" s="176">
        <f>'SPONSOR COSTS-10y'!AA45</f>
        <v>0.3337</v>
      </c>
      <c r="AB14" s="176">
        <f>'SPONSOR COSTS-10y'!AB45</f>
        <v>0</v>
      </c>
      <c r="AC14" s="20"/>
      <c r="AD14" s="21">
        <f>'SPONSOR COSTS-10y'!AD45</f>
        <v>0</v>
      </c>
      <c r="AE14" s="22"/>
      <c r="AF14" s="22">
        <f>'SPONSOR COSTS-10y'!AF45</f>
        <v>0</v>
      </c>
      <c r="AG14" s="22">
        <f>'SPONSOR COSTS-10y'!AG45</f>
        <v>0</v>
      </c>
      <c r="AH14" s="176">
        <f>'SPONSOR COSTS-10y'!AH45</f>
        <v>0.3337</v>
      </c>
      <c r="AI14" s="176">
        <f>'SPONSOR COSTS-10y'!AI45</f>
        <v>0</v>
      </c>
      <c r="AJ14" s="20">
        <f>'SPONSOR COSTS-10y'!AJ45</f>
        <v>0</v>
      </c>
      <c r="AK14" s="21">
        <f>'SPONSOR COSTS-10y'!AK45</f>
        <v>0</v>
      </c>
      <c r="AL14" s="22"/>
      <c r="AM14" s="28">
        <f>'SPONSOR COSTS-10y'!BV45</f>
        <v>0</v>
      </c>
    </row>
    <row r="15" spans="1:39" hidden="1" x14ac:dyDescent="0.25">
      <c r="A15" s="190">
        <f>'SPONSOR COSTS-10y'!A46</f>
        <v>0</v>
      </c>
      <c r="B15" s="391" t="str">
        <f>'SPONSOR COSTS-10y'!B46</f>
        <v>Fringe 4</v>
      </c>
      <c r="C15" s="143" t="str">
        <f>'SPONSOR COSTS-10y'!C46</f>
        <v/>
      </c>
      <c r="D15" s="123">
        <f>'SPONSOR COSTS-10y'!D46</f>
        <v>0</v>
      </c>
      <c r="E15" s="123">
        <f>'SPONSOR COSTS-10y'!E46</f>
        <v>0</v>
      </c>
      <c r="F15" s="142">
        <f>'SPONSOR COSTS-10y'!F46</f>
        <v>8.3500000000000005E-2</v>
      </c>
      <c r="G15" s="142">
        <f>'SPONSOR COSTS-10y'!G46</f>
        <v>5594</v>
      </c>
      <c r="H15" s="133">
        <f>'SPONSOR COSTS-10y'!H46</f>
        <v>0</v>
      </c>
      <c r="I15" s="21">
        <f>'SPONSOR COSTS-10y'!I46</f>
        <v>0</v>
      </c>
      <c r="J15" s="22"/>
      <c r="K15" s="69">
        <f>'SPONSOR COSTS-10y'!K46</f>
        <v>0</v>
      </c>
      <c r="L15" s="22">
        <f>'SPONSOR COSTS-10y'!L46</f>
        <v>0</v>
      </c>
      <c r="M15" s="176">
        <f>'SPONSOR COSTS-10y'!M46</f>
        <v>8.3500000000000005E-2</v>
      </c>
      <c r="N15" s="176">
        <f>'SPONSOR COSTS-10y'!N46</f>
        <v>5762</v>
      </c>
      <c r="O15" s="20">
        <f>'SPONSOR COSTS-10y'!O46</f>
        <v>0</v>
      </c>
      <c r="P15" s="21">
        <f>'SPONSOR COSTS-10y'!P46</f>
        <v>0</v>
      </c>
      <c r="Q15" s="22"/>
      <c r="R15" s="22">
        <f>'SPONSOR COSTS-10y'!R46</f>
        <v>0</v>
      </c>
      <c r="S15" s="22">
        <f>'SPONSOR COSTS-10y'!S46</f>
        <v>0</v>
      </c>
      <c r="T15" s="176">
        <f>'SPONSOR COSTS-10y'!T46</f>
        <v>8.3500000000000005E-2</v>
      </c>
      <c r="U15" s="176">
        <f>'SPONSOR COSTS-10y'!U46</f>
        <v>5935</v>
      </c>
      <c r="V15" s="20">
        <f>'SPONSOR COSTS-10y'!V46</f>
        <v>0</v>
      </c>
      <c r="W15" s="21">
        <f>'SPONSOR COSTS-10y'!W46</f>
        <v>0</v>
      </c>
      <c r="X15" s="177">
        <f>'SPONSOR COSTS-10y'!X46</f>
        <v>0</v>
      </c>
      <c r="Y15" s="22">
        <f>'SPONSOR COSTS-10y'!Y46</f>
        <v>0</v>
      </c>
      <c r="Z15" s="22">
        <f>'SPONSOR COSTS-10y'!Z46</f>
        <v>0</v>
      </c>
      <c r="AA15" s="176">
        <f>'SPONSOR COSTS-10y'!AA46</f>
        <v>8.3500000000000005E-2</v>
      </c>
      <c r="AB15" s="176">
        <f>'SPONSOR COSTS-10y'!AB46</f>
        <v>6113</v>
      </c>
      <c r="AC15" s="20"/>
      <c r="AD15" s="21">
        <f>'SPONSOR COSTS-10y'!AD46</f>
        <v>0</v>
      </c>
      <c r="AE15" s="22"/>
      <c r="AF15" s="22">
        <f>'SPONSOR COSTS-10y'!AF46</f>
        <v>0</v>
      </c>
      <c r="AG15" s="22">
        <f>'SPONSOR COSTS-10y'!AG46</f>
        <v>0</v>
      </c>
      <c r="AH15" s="176">
        <f>'SPONSOR COSTS-10y'!AH46</f>
        <v>8.3500000000000005E-2</v>
      </c>
      <c r="AI15" s="176">
        <f>'SPONSOR COSTS-10y'!AI46</f>
        <v>6296</v>
      </c>
      <c r="AJ15" s="20">
        <f>'SPONSOR COSTS-10y'!AJ46</f>
        <v>0</v>
      </c>
      <c r="AK15" s="21">
        <f>'SPONSOR COSTS-10y'!AK46</f>
        <v>0</v>
      </c>
      <c r="AL15" s="22"/>
      <c r="AM15" s="28">
        <f>'SPONSOR COSTS-10y'!BV46</f>
        <v>0</v>
      </c>
    </row>
    <row r="16" spans="1:39" hidden="1" x14ac:dyDescent="0.25">
      <c r="A16" s="190">
        <f>'SPONSOR COSTS-10y'!A47</f>
        <v>0</v>
      </c>
      <c r="B16" s="391" t="str">
        <f>'SPONSOR COSTS-10y'!B47</f>
        <v>Fringe 5</v>
      </c>
      <c r="C16" s="143" t="str">
        <f>'SPONSOR COSTS-10y'!C47</f>
        <v/>
      </c>
      <c r="D16" s="123">
        <f>'SPONSOR COSTS-10y'!D47</f>
        <v>0</v>
      </c>
      <c r="E16" s="123">
        <f>'SPONSOR COSTS-10y'!E47</f>
        <v>0</v>
      </c>
      <c r="F16" s="142">
        <f>'SPONSOR COSTS-10y'!F47</f>
        <v>8.3500000000000005E-2</v>
      </c>
      <c r="G16" s="142">
        <f>'SPONSOR COSTS-10y'!G47</f>
        <v>5594</v>
      </c>
      <c r="H16" s="133">
        <f>'SPONSOR COSTS-10y'!H47</f>
        <v>0</v>
      </c>
      <c r="I16" s="21">
        <f>'SPONSOR COSTS-10y'!I47</f>
        <v>0</v>
      </c>
      <c r="J16" s="22"/>
      <c r="K16" s="69">
        <f>'SPONSOR COSTS-10y'!K47</f>
        <v>0</v>
      </c>
      <c r="L16" s="22">
        <f>'SPONSOR COSTS-10y'!L47</f>
        <v>0</v>
      </c>
      <c r="M16" s="176">
        <f>'SPONSOR COSTS-10y'!M47</f>
        <v>8.3500000000000005E-2</v>
      </c>
      <c r="N16" s="176">
        <f>'SPONSOR COSTS-10y'!N47</f>
        <v>5762</v>
      </c>
      <c r="O16" s="20">
        <f>'SPONSOR COSTS-10y'!O47</f>
        <v>0</v>
      </c>
      <c r="P16" s="21">
        <f>'SPONSOR COSTS-10y'!P47</f>
        <v>0</v>
      </c>
      <c r="Q16" s="22"/>
      <c r="R16" s="22">
        <f>'SPONSOR COSTS-10y'!R47</f>
        <v>0</v>
      </c>
      <c r="S16" s="22">
        <f>'SPONSOR COSTS-10y'!S47</f>
        <v>0</v>
      </c>
      <c r="T16" s="176">
        <f>'SPONSOR COSTS-10y'!T47</f>
        <v>8.3500000000000005E-2</v>
      </c>
      <c r="U16" s="176">
        <f>'SPONSOR COSTS-10y'!U47</f>
        <v>5935</v>
      </c>
      <c r="V16" s="20">
        <f>'SPONSOR COSTS-10y'!V47</f>
        <v>0</v>
      </c>
      <c r="W16" s="21">
        <f>'SPONSOR COSTS-10y'!W47</f>
        <v>0</v>
      </c>
      <c r="X16" s="177">
        <f>'SPONSOR COSTS-10y'!X47</f>
        <v>0</v>
      </c>
      <c r="Y16" s="22">
        <f>'SPONSOR COSTS-10y'!Y47</f>
        <v>0</v>
      </c>
      <c r="Z16" s="22">
        <f>'SPONSOR COSTS-10y'!Z47</f>
        <v>0</v>
      </c>
      <c r="AA16" s="176">
        <f>'SPONSOR COSTS-10y'!AA47</f>
        <v>8.3500000000000005E-2</v>
      </c>
      <c r="AB16" s="176">
        <f>'SPONSOR COSTS-10y'!AB47</f>
        <v>6113</v>
      </c>
      <c r="AC16" s="20"/>
      <c r="AD16" s="21">
        <f>'SPONSOR COSTS-10y'!AD47</f>
        <v>0</v>
      </c>
      <c r="AE16" s="22"/>
      <c r="AF16" s="22">
        <f>'SPONSOR COSTS-10y'!AF47</f>
        <v>0</v>
      </c>
      <c r="AG16" s="22">
        <f>'SPONSOR COSTS-10y'!AG47</f>
        <v>0</v>
      </c>
      <c r="AH16" s="176">
        <f>'SPONSOR COSTS-10y'!AH47</f>
        <v>8.3500000000000005E-2</v>
      </c>
      <c r="AI16" s="176">
        <f>'SPONSOR COSTS-10y'!AI47</f>
        <v>6296</v>
      </c>
      <c r="AJ16" s="20">
        <f>'SPONSOR COSTS-10y'!AJ47</f>
        <v>0</v>
      </c>
      <c r="AK16" s="21">
        <f>'SPONSOR COSTS-10y'!AK47</f>
        <v>0</v>
      </c>
      <c r="AL16" s="22"/>
      <c r="AM16" s="28">
        <f>'SPONSOR COSTS-10y'!BV47</f>
        <v>0</v>
      </c>
    </row>
    <row r="17" spans="1:39" ht="12.75" hidden="1" customHeight="1" collapsed="1" x14ac:dyDescent="0.25">
      <c r="A17" s="190">
        <f>'SPONSOR COSTS-10y'!A48</f>
        <v>0</v>
      </c>
      <c r="B17" s="134">
        <f>'SPONSOR COSTS-10y'!B48</f>
        <v>0</v>
      </c>
      <c r="C17" s="135">
        <f>'SPONSOR COSTS-10y'!C48</f>
        <v>0</v>
      </c>
      <c r="D17" s="135">
        <f>'SPONSOR COSTS-10y'!D48</f>
        <v>0</v>
      </c>
      <c r="E17" s="136">
        <f>'SPONSOR COSTS-10y'!E48</f>
        <v>0</v>
      </c>
      <c r="F17" s="142">
        <f>'SPONSOR COSTS-10y'!F48</f>
        <v>0</v>
      </c>
      <c r="G17" s="142">
        <f>'SPONSOR COSTS-10y'!G48</f>
        <v>0</v>
      </c>
      <c r="H17" s="133">
        <f>'SPONSOR COSTS-10y'!H48</f>
        <v>0</v>
      </c>
      <c r="I17" s="22"/>
      <c r="J17" s="22"/>
      <c r="K17" s="178"/>
      <c r="L17" s="22"/>
      <c r="M17" s="176"/>
      <c r="N17" s="176"/>
      <c r="O17" s="20"/>
      <c r="P17" s="40"/>
      <c r="Q17" s="22"/>
      <c r="R17" s="178"/>
      <c r="S17" s="22"/>
      <c r="T17" s="176"/>
      <c r="U17" s="176"/>
      <c r="V17" s="20"/>
      <c r="W17" s="40"/>
      <c r="X17" s="177"/>
      <c r="Y17" s="178"/>
      <c r="Z17" s="22"/>
      <c r="AA17" s="176"/>
      <c r="AB17" s="176"/>
      <c r="AC17" s="20"/>
      <c r="AD17" s="40"/>
      <c r="AE17" s="22"/>
      <c r="AF17" s="178"/>
      <c r="AG17" s="22"/>
      <c r="AH17" s="176"/>
      <c r="AI17" s="176"/>
      <c r="AJ17" s="20"/>
      <c r="AK17" s="40"/>
      <c r="AL17" s="22"/>
      <c r="AM17" s="42"/>
    </row>
    <row r="18" spans="1:39" hidden="1" x14ac:dyDescent="0.25">
      <c r="A18" s="190">
        <f>'SPONSOR COSTS-10y'!A49</f>
        <v>0</v>
      </c>
      <c r="B18" s="391" t="str">
        <f>'SPONSOR COSTS-10y'!B49</f>
        <v>Fringe 6</v>
      </c>
      <c r="C18" s="143" t="str">
        <f>'SPONSOR COSTS-10y'!C49</f>
        <v/>
      </c>
      <c r="D18" s="123">
        <f>'SPONSOR COSTS-10y'!D49</f>
        <v>0</v>
      </c>
      <c r="E18" s="123">
        <f>'SPONSOR COSTS-10y'!E49</f>
        <v>0</v>
      </c>
      <c r="F18" s="142">
        <f>'SPONSOR COSTS-10y'!F49</f>
        <v>8.3500000000000005E-2</v>
      </c>
      <c r="G18" s="142">
        <f>'SPONSOR COSTS-10y'!G49</f>
        <v>3093</v>
      </c>
      <c r="H18" s="133">
        <f>'SPONSOR COSTS-10y'!H49</f>
        <v>0</v>
      </c>
      <c r="I18" s="21">
        <f>'SPONSOR COSTS-10y'!I49</f>
        <v>0</v>
      </c>
      <c r="J18" s="22"/>
      <c r="K18" s="69">
        <f>'SPONSOR COSTS-10y'!K49</f>
        <v>0</v>
      </c>
      <c r="L18" s="22">
        <f>'SPONSOR COSTS-10y'!L49</f>
        <v>0</v>
      </c>
      <c r="M18" s="176">
        <f>'SPONSOR COSTS-10y'!M49</f>
        <v>8.3500000000000005E-2</v>
      </c>
      <c r="N18" s="176">
        <f>'SPONSOR COSTS-10y'!N49</f>
        <v>3186</v>
      </c>
      <c r="O18" s="20">
        <f>'SPONSOR COSTS-10y'!O49</f>
        <v>0</v>
      </c>
      <c r="P18" s="21">
        <f>'SPONSOR COSTS-10y'!P49</f>
        <v>0</v>
      </c>
      <c r="Q18" s="22"/>
      <c r="R18" s="22">
        <f>'SPONSOR COSTS-10y'!R49</f>
        <v>0</v>
      </c>
      <c r="S18" s="22">
        <f>'SPONSOR COSTS-10y'!S49</f>
        <v>0</v>
      </c>
      <c r="T18" s="176">
        <f>'SPONSOR COSTS-10y'!T49</f>
        <v>8.3500000000000005E-2</v>
      </c>
      <c r="U18" s="176">
        <f>'SPONSOR COSTS-10y'!U49</f>
        <v>3282</v>
      </c>
      <c r="V18" s="20">
        <f>'SPONSOR COSTS-10y'!V49</f>
        <v>0</v>
      </c>
      <c r="W18" s="21">
        <f>'SPONSOR COSTS-10y'!W49</f>
        <v>0</v>
      </c>
      <c r="X18" s="177">
        <f>'SPONSOR COSTS-10y'!X49</f>
        <v>0</v>
      </c>
      <c r="Y18" s="22">
        <f>'SPONSOR COSTS-10y'!Y49</f>
        <v>0</v>
      </c>
      <c r="Z18" s="22">
        <f>'SPONSOR COSTS-10y'!Z49</f>
        <v>0</v>
      </c>
      <c r="AA18" s="176">
        <f>'SPONSOR COSTS-10y'!AA49</f>
        <v>8.3500000000000005E-2</v>
      </c>
      <c r="AB18" s="176">
        <f>'SPONSOR COSTS-10y'!AB49</f>
        <v>3380</v>
      </c>
      <c r="AC18" s="20"/>
      <c r="AD18" s="21">
        <f>'SPONSOR COSTS-10y'!AD49</f>
        <v>0</v>
      </c>
      <c r="AE18" s="22"/>
      <c r="AF18" s="22">
        <f>'SPONSOR COSTS-10y'!AF49</f>
        <v>0</v>
      </c>
      <c r="AG18" s="22">
        <f>'SPONSOR COSTS-10y'!AG49</f>
        <v>0</v>
      </c>
      <c r="AH18" s="176">
        <f>'SPONSOR COSTS-10y'!AH49</f>
        <v>8.3500000000000005E-2</v>
      </c>
      <c r="AI18" s="176">
        <f>'SPONSOR COSTS-10y'!AI49</f>
        <v>3481</v>
      </c>
      <c r="AJ18" s="20">
        <f>'SPONSOR COSTS-10y'!AJ49</f>
        <v>0</v>
      </c>
      <c r="AK18" s="21">
        <f>'SPONSOR COSTS-10y'!AK49</f>
        <v>0</v>
      </c>
      <c r="AL18" s="22"/>
      <c r="AM18" s="28">
        <f>'SPONSOR COSTS-10y'!BV49</f>
        <v>0</v>
      </c>
    </row>
    <row r="19" spans="1:39" hidden="1" x14ac:dyDescent="0.25">
      <c r="A19" s="190">
        <f>'SPONSOR COSTS-10y'!A50</f>
        <v>0</v>
      </c>
      <c r="B19" s="391" t="str">
        <f>'SPONSOR COSTS-10y'!B50</f>
        <v>Fringe 7</v>
      </c>
      <c r="C19" s="143" t="str">
        <f>'SPONSOR COSTS-10y'!C50</f>
        <v/>
      </c>
      <c r="D19" s="123">
        <f>'SPONSOR COSTS-10y'!D50</f>
        <v>0</v>
      </c>
      <c r="E19" s="123">
        <f>'SPONSOR COSTS-10y'!E50</f>
        <v>0</v>
      </c>
      <c r="F19" s="142">
        <f>'SPONSOR COSTS-10y'!F50</f>
        <v>8.3500000000000005E-2</v>
      </c>
      <c r="G19" s="142">
        <f>'SPONSOR COSTS-10y'!G50</f>
        <v>3093</v>
      </c>
      <c r="H19" s="133">
        <f>'SPONSOR COSTS-10y'!H50</f>
        <v>0</v>
      </c>
      <c r="I19" s="21">
        <f>'SPONSOR COSTS-10y'!I50</f>
        <v>0</v>
      </c>
      <c r="J19" s="22"/>
      <c r="K19" s="69">
        <f>'SPONSOR COSTS-10y'!K50</f>
        <v>0</v>
      </c>
      <c r="L19" s="22">
        <f>'SPONSOR COSTS-10y'!L50</f>
        <v>0</v>
      </c>
      <c r="M19" s="176">
        <f>'SPONSOR COSTS-10y'!M50</f>
        <v>8.3500000000000005E-2</v>
      </c>
      <c r="N19" s="176">
        <f>'SPONSOR COSTS-10y'!N50</f>
        <v>3186</v>
      </c>
      <c r="O19" s="20">
        <f>'SPONSOR COSTS-10y'!O50</f>
        <v>0</v>
      </c>
      <c r="P19" s="21">
        <f>'SPONSOR COSTS-10y'!P50</f>
        <v>0</v>
      </c>
      <c r="Q19" s="22"/>
      <c r="R19" s="22">
        <f>'SPONSOR COSTS-10y'!R50</f>
        <v>0</v>
      </c>
      <c r="S19" s="22">
        <f>'SPONSOR COSTS-10y'!S50</f>
        <v>0</v>
      </c>
      <c r="T19" s="176">
        <f>'SPONSOR COSTS-10y'!T50</f>
        <v>8.3500000000000005E-2</v>
      </c>
      <c r="U19" s="176">
        <f>'SPONSOR COSTS-10y'!U50</f>
        <v>3282</v>
      </c>
      <c r="V19" s="20">
        <f>'SPONSOR COSTS-10y'!V50</f>
        <v>0</v>
      </c>
      <c r="W19" s="21">
        <f>'SPONSOR COSTS-10y'!W50</f>
        <v>0</v>
      </c>
      <c r="X19" s="177">
        <f>'SPONSOR COSTS-10y'!X50</f>
        <v>0</v>
      </c>
      <c r="Y19" s="22">
        <f>'SPONSOR COSTS-10y'!Y50</f>
        <v>0</v>
      </c>
      <c r="Z19" s="22">
        <f>'SPONSOR COSTS-10y'!Z50</f>
        <v>0</v>
      </c>
      <c r="AA19" s="176">
        <f>'SPONSOR COSTS-10y'!AA50</f>
        <v>8.3500000000000005E-2</v>
      </c>
      <c r="AB19" s="176">
        <f>'SPONSOR COSTS-10y'!AB50</f>
        <v>3380</v>
      </c>
      <c r="AC19" s="20"/>
      <c r="AD19" s="21">
        <f>'SPONSOR COSTS-10y'!AD50</f>
        <v>0</v>
      </c>
      <c r="AE19" s="22"/>
      <c r="AF19" s="22">
        <f>'SPONSOR COSTS-10y'!AF50</f>
        <v>0</v>
      </c>
      <c r="AG19" s="22">
        <f>'SPONSOR COSTS-10y'!AG50</f>
        <v>0</v>
      </c>
      <c r="AH19" s="176">
        <f>'SPONSOR COSTS-10y'!AH50</f>
        <v>8.3500000000000005E-2</v>
      </c>
      <c r="AI19" s="176">
        <f>'SPONSOR COSTS-10y'!AI50</f>
        <v>3481</v>
      </c>
      <c r="AJ19" s="20">
        <f>'SPONSOR COSTS-10y'!AJ50</f>
        <v>0</v>
      </c>
      <c r="AK19" s="21">
        <f>'SPONSOR COSTS-10y'!AK50</f>
        <v>0</v>
      </c>
      <c r="AL19" s="22"/>
      <c r="AM19" s="28">
        <f>'SPONSOR COSTS-10y'!BV50</f>
        <v>0</v>
      </c>
    </row>
    <row r="20" spans="1:39" hidden="1" x14ac:dyDescent="0.25">
      <c r="A20" s="190">
        <f>'SPONSOR COSTS-10y'!A51</f>
        <v>0</v>
      </c>
      <c r="B20" s="391" t="str">
        <f>'SPONSOR COSTS-10y'!B51</f>
        <v>Fringe 8</v>
      </c>
      <c r="C20" s="143" t="str">
        <f>'SPONSOR COSTS-10y'!C51</f>
        <v/>
      </c>
      <c r="D20" s="123">
        <f>'SPONSOR COSTS-10y'!D51</f>
        <v>0</v>
      </c>
      <c r="E20" s="123">
        <f>'SPONSOR COSTS-10y'!E51</f>
        <v>0</v>
      </c>
      <c r="F20" s="142">
        <f>'SPONSOR COSTS-10y'!F51</f>
        <v>8.3500000000000005E-2</v>
      </c>
      <c r="G20" s="142">
        <f>'SPONSOR COSTS-10y'!G51</f>
        <v>3093</v>
      </c>
      <c r="H20" s="133">
        <f>'SPONSOR COSTS-10y'!H51</f>
        <v>0</v>
      </c>
      <c r="I20" s="21">
        <f>'SPONSOR COSTS-10y'!I51</f>
        <v>0</v>
      </c>
      <c r="J20" s="22"/>
      <c r="K20" s="69">
        <f>'SPONSOR COSTS-10y'!K51</f>
        <v>0</v>
      </c>
      <c r="L20" s="22">
        <f>'SPONSOR COSTS-10y'!L51</f>
        <v>0</v>
      </c>
      <c r="M20" s="176">
        <f>'SPONSOR COSTS-10y'!M51</f>
        <v>8.3500000000000005E-2</v>
      </c>
      <c r="N20" s="176">
        <f>'SPONSOR COSTS-10y'!N51</f>
        <v>3186</v>
      </c>
      <c r="O20" s="20">
        <f>'SPONSOR COSTS-10y'!O51</f>
        <v>0</v>
      </c>
      <c r="P20" s="21">
        <f>'SPONSOR COSTS-10y'!P51</f>
        <v>0</v>
      </c>
      <c r="Q20" s="22"/>
      <c r="R20" s="22">
        <f>'SPONSOR COSTS-10y'!R51</f>
        <v>0</v>
      </c>
      <c r="S20" s="22">
        <f>'SPONSOR COSTS-10y'!S51</f>
        <v>0</v>
      </c>
      <c r="T20" s="176">
        <f>'SPONSOR COSTS-10y'!T51</f>
        <v>8.3500000000000005E-2</v>
      </c>
      <c r="U20" s="176">
        <f>'SPONSOR COSTS-10y'!U51</f>
        <v>3282</v>
      </c>
      <c r="V20" s="20">
        <f>'SPONSOR COSTS-10y'!V51</f>
        <v>0</v>
      </c>
      <c r="W20" s="21">
        <f>'SPONSOR COSTS-10y'!W51</f>
        <v>0</v>
      </c>
      <c r="X20" s="177">
        <f>'SPONSOR COSTS-10y'!X51</f>
        <v>0</v>
      </c>
      <c r="Y20" s="22">
        <f>'SPONSOR COSTS-10y'!Y51</f>
        <v>0</v>
      </c>
      <c r="Z20" s="22">
        <f>'SPONSOR COSTS-10y'!Z51</f>
        <v>0</v>
      </c>
      <c r="AA20" s="176">
        <f>'SPONSOR COSTS-10y'!AA51</f>
        <v>8.3500000000000005E-2</v>
      </c>
      <c r="AB20" s="176">
        <f>'SPONSOR COSTS-10y'!AB51</f>
        <v>3380</v>
      </c>
      <c r="AC20" s="20"/>
      <c r="AD20" s="21">
        <f>'SPONSOR COSTS-10y'!AD51</f>
        <v>0</v>
      </c>
      <c r="AE20" s="22"/>
      <c r="AF20" s="22">
        <f>'SPONSOR COSTS-10y'!AF51</f>
        <v>0</v>
      </c>
      <c r="AG20" s="22">
        <f>'SPONSOR COSTS-10y'!AG51</f>
        <v>0</v>
      </c>
      <c r="AH20" s="176">
        <f>'SPONSOR COSTS-10y'!AH51</f>
        <v>8.3500000000000005E-2</v>
      </c>
      <c r="AI20" s="176">
        <f>'SPONSOR COSTS-10y'!AI51</f>
        <v>3481</v>
      </c>
      <c r="AJ20" s="20">
        <f>'SPONSOR COSTS-10y'!AJ51</f>
        <v>0</v>
      </c>
      <c r="AK20" s="21">
        <f>'SPONSOR COSTS-10y'!AK51</f>
        <v>0</v>
      </c>
      <c r="AL20" s="22"/>
      <c r="AM20" s="28">
        <f>'SPONSOR COSTS-10y'!BV51</f>
        <v>0</v>
      </c>
    </row>
    <row r="21" spans="1:39" hidden="1" x14ac:dyDescent="0.25">
      <c r="A21" s="190">
        <f>'SPONSOR COSTS-10y'!A52</f>
        <v>0</v>
      </c>
      <c r="B21" s="391" t="str">
        <f>'SPONSOR COSTS-10y'!B52</f>
        <v>Fringe 9</v>
      </c>
      <c r="C21" s="143" t="str">
        <f>'SPONSOR COSTS-10y'!C52</f>
        <v/>
      </c>
      <c r="D21" s="123">
        <f>'SPONSOR COSTS-10y'!D52</f>
        <v>0</v>
      </c>
      <c r="E21" s="123">
        <f>'SPONSOR COSTS-10y'!E52</f>
        <v>0</v>
      </c>
      <c r="F21" s="142">
        <f>'SPONSOR COSTS-10y'!F52</f>
        <v>8.3500000000000005E-2</v>
      </c>
      <c r="G21" s="142">
        <f>'SPONSOR COSTS-10y'!G52</f>
        <v>0</v>
      </c>
      <c r="H21" s="133">
        <f>'SPONSOR COSTS-10y'!H52</f>
        <v>0</v>
      </c>
      <c r="I21" s="21">
        <f>'SPONSOR COSTS-10y'!I52</f>
        <v>0</v>
      </c>
      <c r="J21" s="22"/>
      <c r="K21" s="69">
        <f>'SPONSOR COSTS-10y'!K52</f>
        <v>0</v>
      </c>
      <c r="L21" s="22">
        <f>'SPONSOR COSTS-10y'!L52</f>
        <v>0</v>
      </c>
      <c r="M21" s="176">
        <f>'SPONSOR COSTS-10y'!M52</f>
        <v>8.3500000000000005E-2</v>
      </c>
      <c r="N21" s="176">
        <f>'SPONSOR COSTS-10y'!N52</f>
        <v>0</v>
      </c>
      <c r="O21" s="20">
        <f>'SPONSOR COSTS-10y'!O52</f>
        <v>0</v>
      </c>
      <c r="P21" s="21">
        <f>'SPONSOR COSTS-10y'!P52</f>
        <v>0</v>
      </c>
      <c r="Q21" s="22"/>
      <c r="R21" s="22">
        <f>'SPONSOR COSTS-10y'!R52</f>
        <v>0</v>
      </c>
      <c r="S21" s="22">
        <f>'SPONSOR COSTS-10y'!S52</f>
        <v>0</v>
      </c>
      <c r="T21" s="176">
        <f>'SPONSOR COSTS-10y'!T52</f>
        <v>8.3500000000000005E-2</v>
      </c>
      <c r="U21" s="176">
        <f>'SPONSOR COSTS-10y'!U52</f>
        <v>0</v>
      </c>
      <c r="V21" s="20">
        <f>'SPONSOR COSTS-10y'!V52</f>
        <v>0</v>
      </c>
      <c r="W21" s="21">
        <f>'SPONSOR COSTS-10y'!W52</f>
        <v>0</v>
      </c>
      <c r="X21" s="177">
        <f>'SPONSOR COSTS-10y'!X52</f>
        <v>0</v>
      </c>
      <c r="Y21" s="22">
        <f>'SPONSOR COSTS-10y'!Y52</f>
        <v>0</v>
      </c>
      <c r="Z21" s="22">
        <f>'SPONSOR COSTS-10y'!Z52</f>
        <v>0</v>
      </c>
      <c r="AA21" s="176">
        <f>'SPONSOR COSTS-10y'!AA52</f>
        <v>8.3500000000000005E-2</v>
      </c>
      <c r="AB21" s="176">
        <f>'SPONSOR COSTS-10y'!AB52</f>
        <v>0</v>
      </c>
      <c r="AC21" s="20"/>
      <c r="AD21" s="21">
        <f>'SPONSOR COSTS-10y'!AD52</f>
        <v>0</v>
      </c>
      <c r="AE21" s="22"/>
      <c r="AF21" s="22">
        <f>'SPONSOR COSTS-10y'!AF52</f>
        <v>0</v>
      </c>
      <c r="AG21" s="22">
        <f>'SPONSOR COSTS-10y'!AG52</f>
        <v>0</v>
      </c>
      <c r="AH21" s="176">
        <f>'SPONSOR COSTS-10y'!AH52</f>
        <v>8.3500000000000005E-2</v>
      </c>
      <c r="AI21" s="176">
        <f>'SPONSOR COSTS-10y'!AI52</f>
        <v>0</v>
      </c>
      <c r="AJ21" s="20">
        <f>'SPONSOR COSTS-10y'!AJ52</f>
        <v>0</v>
      </c>
      <c r="AK21" s="21">
        <f>'SPONSOR COSTS-10y'!AK52</f>
        <v>0</v>
      </c>
      <c r="AL21" s="22"/>
      <c r="AM21" s="28">
        <f>'SPONSOR COSTS-10y'!BV52</f>
        <v>0</v>
      </c>
    </row>
    <row r="22" spans="1:39" hidden="1" x14ac:dyDescent="0.25">
      <c r="A22" s="190">
        <f>'SPONSOR COSTS-10y'!A53</f>
        <v>0</v>
      </c>
      <c r="B22" s="391" t="str">
        <f>'SPONSOR COSTS-10y'!B53</f>
        <v>Fringe 10</v>
      </c>
      <c r="C22" s="144" t="str">
        <f>'SPONSOR COSTS-10y'!C53</f>
        <v/>
      </c>
      <c r="D22" s="123">
        <f>'SPONSOR COSTS-10y'!D53</f>
        <v>0</v>
      </c>
      <c r="E22" s="123">
        <f>'SPONSOR COSTS-10y'!E53</f>
        <v>0</v>
      </c>
      <c r="F22" s="142">
        <f>'SPONSOR COSTS-10y'!F53</f>
        <v>8.3500000000000005E-2</v>
      </c>
      <c r="G22" s="142">
        <f>'SPONSOR COSTS-10y'!G53</f>
        <v>0</v>
      </c>
      <c r="H22" s="133">
        <f>'SPONSOR COSTS-10y'!H53</f>
        <v>0</v>
      </c>
      <c r="I22" s="51">
        <f>'SPONSOR COSTS-10y'!I53</f>
        <v>0</v>
      </c>
      <c r="J22" s="22"/>
      <c r="K22" s="69">
        <f>'SPONSOR COSTS-10y'!K53</f>
        <v>0</v>
      </c>
      <c r="L22" s="22">
        <f>'SPONSOR COSTS-10y'!L53</f>
        <v>0</v>
      </c>
      <c r="M22" s="176">
        <f>'SPONSOR COSTS-10y'!M53</f>
        <v>8.3500000000000005E-2</v>
      </c>
      <c r="N22" s="176">
        <f>'SPONSOR COSTS-10y'!N53</f>
        <v>0</v>
      </c>
      <c r="O22" s="20">
        <f>'SPONSOR COSTS-10y'!O53</f>
        <v>0</v>
      </c>
      <c r="P22" s="51">
        <f>'SPONSOR COSTS-10y'!P53</f>
        <v>0</v>
      </c>
      <c r="Q22" s="22"/>
      <c r="R22" s="22">
        <f>'SPONSOR COSTS-10y'!R53</f>
        <v>0</v>
      </c>
      <c r="S22" s="22">
        <f>'SPONSOR COSTS-10y'!S53</f>
        <v>0</v>
      </c>
      <c r="T22" s="176">
        <f>'SPONSOR COSTS-10y'!T53</f>
        <v>8.3500000000000005E-2</v>
      </c>
      <c r="U22" s="176">
        <f>'SPONSOR COSTS-10y'!U53</f>
        <v>0</v>
      </c>
      <c r="V22" s="20">
        <f>'SPONSOR COSTS-10y'!V53</f>
        <v>0</v>
      </c>
      <c r="W22" s="51">
        <f>'SPONSOR COSTS-10y'!W53</f>
        <v>0</v>
      </c>
      <c r="X22" s="177">
        <f>'SPONSOR COSTS-10y'!X53</f>
        <v>0</v>
      </c>
      <c r="Y22" s="22">
        <f>'SPONSOR COSTS-10y'!Y53</f>
        <v>0</v>
      </c>
      <c r="Z22" s="22">
        <f>'SPONSOR COSTS-10y'!Z53</f>
        <v>0</v>
      </c>
      <c r="AA22" s="176">
        <f>'SPONSOR COSTS-10y'!AA53</f>
        <v>8.3500000000000005E-2</v>
      </c>
      <c r="AB22" s="176">
        <f>'SPONSOR COSTS-10y'!AB53</f>
        <v>0</v>
      </c>
      <c r="AC22" s="20"/>
      <c r="AD22" s="51">
        <f>'SPONSOR COSTS-10y'!AD53</f>
        <v>0</v>
      </c>
      <c r="AE22" s="22"/>
      <c r="AF22" s="22">
        <f>'SPONSOR COSTS-10y'!AF53</f>
        <v>0</v>
      </c>
      <c r="AG22" s="22">
        <f>'SPONSOR COSTS-10y'!AG53</f>
        <v>0</v>
      </c>
      <c r="AH22" s="176">
        <f>'SPONSOR COSTS-10y'!AH53</f>
        <v>8.3500000000000005E-2</v>
      </c>
      <c r="AI22" s="176">
        <f>'SPONSOR COSTS-10y'!AI53</f>
        <v>0</v>
      </c>
      <c r="AJ22" s="20">
        <f>'SPONSOR COSTS-10y'!AJ53</f>
        <v>0</v>
      </c>
      <c r="AK22" s="21">
        <f>'SPONSOR COSTS-10y'!AK53</f>
        <v>0</v>
      </c>
      <c r="AL22" s="22"/>
      <c r="AM22" s="28">
        <f>'SPONSOR COSTS-10y'!BV53</f>
        <v>0</v>
      </c>
    </row>
    <row r="23" spans="1:39" ht="12.75" hidden="1" customHeight="1" x14ac:dyDescent="0.25">
      <c r="A23" s="190">
        <f>'SPONSOR COSTS-10y'!A54</f>
        <v>0</v>
      </c>
      <c r="B23" s="134">
        <f>'SPONSOR COSTS-10y'!B54</f>
        <v>0</v>
      </c>
      <c r="C23" s="135">
        <f>'SPONSOR COSTS-10y'!C54</f>
        <v>0</v>
      </c>
      <c r="D23" s="135">
        <f>'SPONSOR COSTS-10y'!D54</f>
        <v>0</v>
      </c>
      <c r="E23" s="136">
        <f>'SPONSOR COSTS-10y'!E54</f>
        <v>0</v>
      </c>
      <c r="F23" s="142">
        <f>'SPONSOR COSTS-10y'!F54</f>
        <v>0</v>
      </c>
      <c r="G23" s="142">
        <f>'SPONSOR COSTS-10y'!G54</f>
        <v>0</v>
      </c>
      <c r="H23" s="133">
        <f>'SPONSOR COSTS-10y'!H54</f>
        <v>0</v>
      </c>
      <c r="I23" s="22"/>
      <c r="J23" s="22"/>
      <c r="K23" s="178"/>
      <c r="L23" s="22"/>
      <c r="M23" s="176"/>
      <c r="N23" s="176"/>
      <c r="O23" s="20"/>
      <c r="P23" s="40"/>
      <c r="Q23" s="22"/>
      <c r="R23" s="178"/>
      <c r="S23" s="22"/>
      <c r="T23" s="176"/>
      <c r="U23" s="176"/>
      <c r="V23" s="20"/>
      <c r="W23" s="40"/>
      <c r="X23" s="177"/>
      <c r="Y23" s="178"/>
      <c r="Z23" s="22"/>
      <c r="AA23" s="176"/>
      <c r="AB23" s="176"/>
      <c r="AC23" s="20"/>
      <c r="AD23" s="40"/>
      <c r="AE23" s="22"/>
      <c r="AF23" s="178"/>
      <c r="AG23" s="22"/>
      <c r="AH23" s="176"/>
      <c r="AI23" s="176"/>
      <c r="AJ23" s="20"/>
      <c r="AK23" s="40"/>
      <c r="AL23" s="22"/>
      <c r="AM23" s="42"/>
    </row>
    <row r="24" spans="1:39" hidden="1" x14ac:dyDescent="0.25">
      <c r="A24" s="190">
        <f>'SPONSOR COSTS-10y'!A55</f>
        <v>0</v>
      </c>
      <c r="B24" s="391" t="str">
        <f>'SPONSOR COSTS-10y'!B55</f>
        <v>Fringe 11</v>
      </c>
      <c r="C24" s="143" t="str">
        <f>'SPONSOR COSTS-10y'!C55</f>
        <v/>
      </c>
      <c r="D24" s="123">
        <f>'SPONSOR COSTS-10y'!D55</f>
        <v>0</v>
      </c>
      <c r="E24" s="123">
        <f>'SPONSOR COSTS-10y'!E55</f>
        <v>0</v>
      </c>
      <c r="F24" s="142">
        <f>'SPONSOR COSTS-10y'!F55</f>
        <v>0</v>
      </c>
      <c r="G24" s="142">
        <f>'SPONSOR COSTS-10y'!G55</f>
        <v>0</v>
      </c>
      <c r="H24" s="133">
        <f>'SPONSOR COSTS-10y'!H55</f>
        <v>0</v>
      </c>
      <c r="I24" s="21">
        <f>'SPONSOR COSTS-10y'!I55</f>
        <v>0</v>
      </c>
      <c r="J24" s="22"/>
      <c r="K24" s="69">
        <f>'SPONSOR COSTS-10y'!K55</f>
        <v>0</v>
      </c>
      <c r="L24" s="22">
        <f>'SPONSOR COSTS-10y'!L55</f>
        <v>0</v>
      </c>
      <c r="M24" s="176">
        <f>'SPONSOR COSTS-10y'!M55</f>
        <v>0</v>
      </c>
      <c r="N24" s="176">
        <f>'SPONSOR COSTS-10y'!N55</f>
        <v>0</v>
      </c>
      <c r="O24" s="20">
        <f>'SPONSOR COSTS-10y'!O55</f>
        <v>0</v>
      </c>
      <c r="P24" s="21">
        <f>'SPONSOR COSTS-10y'!P55</f>
        <v>0</v>
      </c>
      <c r="Q24" s="22"/>
      <c r="R24" s="22">
        <f>'SPONSOR COSTS-10y'!R55</f>
        <v>0</v>
      </c>
      <c r="S24" s="22">
        <f>'SPONSOR COSTS-10y'!S55</f>
        <v>0</v>
      </c>
      <c r="T24" s="176">
        <f>'SPONSOR COSTS-10y'!T55</f>
        <v>0</v>
      </c>
      <c r="U24" s="176">
        <f>'SPONSOR COSTS-10y'!U55</f>
        <v>0</v>
      </c>
      <c r="V24" s="20">
        <f>'SPONSOR COSTS-10y'!V55</f>
        <v>0</v>
      </c>
      <c r="W24" s="21">
        <f>'SPONSOR COSTS-10y'!W55</f>
        <v>0</v>
      </c>
      <c r="X24" s="177">
        <f>'SPONSOR COSTS-10y'!X55</f>
        <v>0</v>
      </c>
      <c r="Y24" s="22">
        <f>'SPONSOR COSTS-10y'!Y55</f>
        <v>0</v>
      </c>
      <c r="Z24" s="22">
        <f>'SPONSOR COSTS-10y'!Z55</f>
        <v>0</v>
      </c>
      <c r="AA24" s="176">
        <f>'SPONSOR COSTS-10y'!AA55</f>
        <v>0</v>
      </c>
      <c r="AB24" s="176">
        <f>'SPONSOR COSTS-10y'!AB55</f>
        <v>0</v>
      </c>
      <c r="AC24" s="20"/>
      <c r="AD24" s="21">
        <f>'SPONSOR COSTS-10y'!AD55</f>
        <v>0</v>
      </c>
      <c r="AE24" s="22"/>
      <c r="AF24" s="22">
        <f>'SPONSOR COSTS-10y'!AF55</f>
        <v>0</v>
      </c>
      <c r="AG24" s="22">
        <f>'SPONSOR COSTS-10y'!AG55</f>
        <v>0</v>
      </c>
      <c r="AH24" s="176">
        <f>'SPONSOR COSTS-10y'!AH55</f>
        <v>0</v>
      </c>
      <c r="AI24" s="176">
        <f>'SPONSOR COSTS-10y'!AI55</f>
        <v>0</v>
      </c>
      <c r="AJ24" s="20">
        <f>'SPONSOR COSTS-10y'!AJ55</f>
        <v>0</v>
      </c>
      <c r="AK24" s="21">
        <f>'SPONSOR COSTS-10y'!AK55</f>
        <v>0</v>
      </c>
      <c r="AL24" s="22"/>
      <c r="AM24" s="28">
        <f>'SPONSOR COSTS-10y'!BV55</f>
        <v>0</v>
      </c>
    </row>
    <row r="25" spans="1:39" hidden="1" x14ac:dyDescent="0.25">
      <c r="A25" s="190">
        <f>'SPONSOR COSTS-10y'!A56</f>
        <v>0</v>
      </c>
      <c r="B25" s="391" t="str">
        <f>'SPONSOR COSTS-10y'!B56</f>
        <v>Fringe 12</v>
      </c>
      <c r="C25" s="143" t="str">
        <f>'SPONSOR COSTS-10y'!C56</f>
        <v/>
      </c>
      <c r="D25" s="123">
        <f>'SPONSOR COSTS-10y'!D56</f>
        <v>0</v>
      </c>
      <c r="E25" s="123">
        <f>'SPONSOR COSTS-10y'!E56</f>
        <v>0</v>
      </c>
      <c r="F25" s="142">
        <f>'SPONSOR COSTS-10y'!F56</f>
        <v>0</v>
      </c>
      <c r="G25" s="142">
        <f>'SPONSOR COSTS-10y'!G56</f>
        <v>0</v>
      </c>
      <c r="H25" s="133">
        <f>'SPONSOR COSTS-10y'!H56</f>
        <v>0</v>
      </c>
      <c r="I25" s="21">
        <f>'SPONSOR COSTS-10y'!I56</f>
        <v>0</v>
      </c>
      <c r="J25" s="22"/>
      <c r="K25" s="69">
        <f>'SPONSOR COSTS-10y'!K56</f>
        <v>0</v>
      </c>
      <c r="L25" s="22">
        <f>'SPONSOR COSTS-10y'!L56</f>
        <v>0</v>
      </c>
      <c r="M25" s="176">
        <f>'SPONSOR COSTS-10y'!M56</f>
        <v>0</v>
      </c>
      <c r="N25" s="176">
        <f>'SPONSOR COSTS-10y'!N56</f>
        <v>0</v>
      </c>
      <c r="O25" s="20">
        <f>'SPONSOR COSTS-10y'!O56</f>
        <v>0</v>
      </c>
      <c r="P25" s="21">
        <f>'SPONSOR COSTS-10y'!P56</f>
        <v>0</v>
      </c>
      <c r="Q25" s="22"/>
      <c r="R25" s="22">
        <f>'SPONSOR COSTS-10y'!R56</f>
        <v>0</v>
      </c>
      <c r="S25" s="22">
        <f>'SPONSOR COSTS-10y'!S56</f>
        <v>0</v>
      </c>
      <c r="T25" s="176">
        <f>'SPONSOR COSTS-10y'!T56</f>
        <v>0</v>
      </c>
      <c r="U25" s="176">
        <f>'SPONSOR COSTS-10y'!U56</f>
        <v>0</v>
      </c>
      <c r="V25" s="20">
        <f>'SPONSOR COSTS-10y'!V56</f>
        <v>0</v>
      </c>
      <c r="W25" s="21">
        <f>'SPONSOR COSTS-10y'!W56</f>
        <v>0</v>
      </c>
      <c r="X25" s="177">
        <f>'SPONSOR COSTS-10y'!X56</f>
        <v>0</v>
      </c>
      <c r="Y25" s="22">
        <f>'SPONSOR COSTS-10y'!Y56</f>
        <v>0</v>
      </c>
      <c r="Z25" s="22">
        <f>'SPONSOR COSTS-10y'!Z56</f>
        <v>0</v>
      </c>
      <c r="AA25" s="176">
        <f>'SPONSOR COSTS-10y'!AA56</f>
        <v>0</v>
      </c>
      <c r="AB25" s="176">
        <f>'SPONSOR COSTS-10y'!AB56</f>
        <v>0</v>
      </c>
      <c r="AC25" s="20"/>
      <c r="AD25" s="21">
        <f>'SPONSOR COSTS-10y'!AD56</f>
        <v>0</v>
      </c>
      <c r="AE25" s="22"/>
      <c r="AF25" s="22">
        <f>'SPONSOR COSTS-10y'!AF56</f>
        <v>0</v>
      </c>
      <c r="AG25" s="22">
        <f>'SPONSOR COSTS-10y'!AG56</f>
        <v>0</v>
      </c>
      <c r="AH25" s="176">
        <f>'SPONSOR COSTS-10y'!AH56</f>
        <v>0</v>
      </c>
      <c r="AI25" s="176">
        <f>'SPONSOR COSTS-10y'!AI56</f>
        <v>0</v>
      </c>
      <c r="AJ25" s="20">
        <f>'SPONSOR COSTS-10y'!AJ56</f>
        <v>0</v>
      </c>
      <c r="AK25" s="21">
        <f>'SPONSOR COSTS-10y'!AK56</f>
        <v>0</v>
      </c>
      <c r="AL25" s="22"/>
      <c r="AM25" s="28">
        <f>'SPONSOR COSTS-10y'!BV56</f>
        <v>0</v>
      </c>
    </row>
    <row r="26" spans="1:39" hidden="1" x14ac:dyDescent="0.25">
      <c r="A26" s="190">
        <f>'SPONSOR COSTS-10y'!A57</f>
        <v>0</v>
      </c>
      <c r="B26" s="391" t="str">
        <f>'SPONSOR COSTS-10y'!B57</f>
        <v>Fringe 13</v>
      </c>
      <c r="C26" s="143" t="str">
        <f>'SPONSOR COSTS-10y'!C57</f>
        <v/>
      </c>
      <c r="D26" s="123">
        <f>'SPONSOR COSTS-10y'!D57</f>
        <v>0</v>
      </c>
      <c r="E26" s="123">
        <f>'SPONSOR COSTS-10y'!E57</f>
        <v>0</v>
      </c>
      <c r="F26" s="142">
        <f>'SPONSOR COSTS-10y'!F57</f>
        <v>0</v>
      </c>
      <c r="G26" s="142">
        <f>'SPONSOR COSTS-10y'!G57</f>
        <v>0</v>
      </c>
      <c r="H26" s="133">
        <f>'SPONSOR COSTS-10y'!H57</f>
        <v>0</v>
      </c>
      <c r="I26" s="21">
        <f>'SPONSOR COSTS-10y'!I57</f>
        <v>0</v>
      </c>
      <c r="J26" s="22"/>
      <c r="K26" s="69">
        <f>'SPONSOR COSTS-10y'!K57</f>
        <v>0</v>
      </c>
      <c r="L26" s="22">
        <f>'SPONSOR COSTS-10y'!L57</f>
        <v>0</v>
      </c>
      <c r="M26" s="176">
        <f>'SPONSOR COSTS-10y'!M57</f>
        <v>0</v>
      </c>
      <c r="N26" s="176">
        <f>'SPONSOR COSTS-10y'!N57</f>
        <v>0</v>
      </c>
      <c r="O26" s="20">
        <f>'SPONSOR COSTS-10y'!O57</f>
        <v>0</v>
      </c>
      <c r="P26" s="21">
        <f>'SPONSOR COSTS-10y'!P57</f>
        <v>0</v>
      </c>
      <c r="Q26" s="22"/>
      <c r="R26" s="22">
        <f>'SPONSOR COSTS-10y'!R57</f>
        <v>0</v>
      </c>
      <c r="S26" s="22">
        <f>'SPONSOR COSTS-10y'!S57</f>
        <v>0</v>
      </c>
      <c r="T26" s="176">
        <f>'SPONSOR COSTS-10y'!T57</f>
        <v>0</v>
      </c>
      <c r="U26" s="176">
        <f>'SPONSOR COSTS-10y'!U57</f>
        <v>0</v>
      </c>
      <c r="V26" s="20">
        <f>'SPONSOR COSTS-10y'!V57</f>
        <v>0</v>
      </c>
      <c r="W26" s="21">
        <f>'SPONSOR COSTS-10y'!W57</f>
        <v>0</v>
      </c>
      <c r="X26" s="177">
        <f>'SPONSOR COSTS-10y'!X57</f>
        <v>0</v>
      </c>
      <c r="Y26" s="22">
        <f>'SPONSOR COSTS-10y'!Y57</f>
        <v>0</v>
      </c>
      <c r="Z26" s="22">
        <f>'SPONSOR COSTS-10y'!Z57</f>
        <v>0</v>
      </c>
      <c r="AA26" s="176">
        <f>'SPONSOR COSTS-10y'!AA57</f>
        <v>0</v>
      </c>
      <c r="AB26" s="176">
        <f>'SPONSOR COSTS-10y'!AB57</f>
        <v>0</v>
      </c>
      <c r="AC26" s="20"/>
      <c r="AD26" s="21">
        <f>'SPONSOR COSTS-10y'!AD57</f>
        <v>0</v>
      </c>
      <c r="AE26" s="22"/>
      <c r="AF26" s="22">
        <f>'SPONSOR COSTS-10y'!AF57</f>
        <v>0</v>
      </c>
      <c r="AG26" s="22">
        <f>'SPONSOR COSTS-10y'!AG57</f>
        <v>0</v>
      </c>
      <c r="AH26" s="176">
        <f>'SPONSOR COSTS-10y'!AH57</f>
        <v>0</v>
      </c>
      <c r="AI26" s="176">
        <f>'SPONSOR COSTS-10y'!AI57</f>
        <v>0</v>
      </c>
      <c r="AJ26" s="20">
        <f>'SPONSOR COSTS-10y'!AJ57</f>
        <v>0</v>
      </c>
      <c r="AK26" s="21">
        <f>'SPONSOR COSTS-10y'!AK57</f>
        <v>0</v>
      </c>
      <c r="AL26" s="22"/>
      <c r="AM26" s="28">
        <f>'SPONSOR COSTS-10y'!BV57</f>
        <v>0</v>
      </c>
    </row>
    <row r="27" spans="1:39" hidden="1" x14ac:dyDescent="0.25">
      <c r="A27" s="190">
        <f>'SPONSOR COSTS-10y'!A58</f>
        <v>0</v>
      </c>
      <c r="B27" s="391" t="str">
        <f>'SPONSOR COSTS-10y'!B58</f>
        <v>Fringe 14</v>
      </c>
      <c r="C27" s="143" t="str">
        <f>'SPONSOR COSTS-10y'!C58</f>
        <v/>
      </c>
      <c r="D27" s="123">
        <f>'SPONSOR COSTS-10y'!D58</f>
        <v>0</v>
      </c>
      <c r="E27" s="123">
        <f>'SPONSOR COSTS-10y'!E58</f>
        <v>0</v>
      </c>
      <c r="F27" s="142">
        <f>'SPONSOR COSTS-10y'!F58</f>
        <v>0</v>
      </c>
      <c r="G27" s="142">
        <f>'SPONSOR COSTS-10y'!G58</f>
        <v>0</v>
      </c>
      <c r="H27" s="133">
        <f>'SPONSOR COSTS-10y'!H58</f>
        <v>0</v>
      </c>
      <c r="I27" s="21">
        <f>'SPONSOR COSTS-10y'!I58</f>
        <v>0</v>
      </c>
      <c r="J27" s="22"/>
      <c r="K27" s="69">
        <f>'SPONSOR COSTS-10y'!K58</f>
        <v>0</v>
      </c>
      <c r="L27" s="22">
        <f>'SPONSOR COSTS-10y'!L58</f>
        <v>0</v>
      </c>
      <c r="M27" s="176">
        <f>'SPONSOR COSTS-10y'!M58</f>
        <v>0</v>
      </c>
      <c r="N27" s="176">
        <f>'SPONSOR COSTS-10y'!N58</f>
        <v>0</v>
      </c>
      <c r="O27" s="20">
        <f>'SPONSOR COSTS-10y'!O58</f>
        <v>0</v>
      </c>
      <c r="P27" s="21">
        <f>'SPONSOR COSTS-10y'!P58</f>
        <v>0</v>
      </c>
      <c r="Q27" s="22"/>
      <c r="R27" s="22">
        <f>'SPONSOR COSTS-10y'!R58</f>
        <v>0</v>
      </c>
      <c r="S27" s="22">
        <f>'SPONSOR COSTS-10y'!S58</f>
        <v>0</v>
      </c>
      <c r="T27" s="176">
        <f>'SPONSOR COSTS-10y'!T58</f>
        <v>0</v>
      </c>
      <c r="U27" s="176">
        <f>'SPONSOR COSTS-10y'!U58</f>
        <v>0</v>
      </c>
      <c r="V27" s="20">
        <f>'SPONSOR COSTS-10y'!V58</f>
        <v>0</v>
      </c>
      <c r="W27" s="21">
        <f>'SPONSOR COSTS-10y'!W58</f>
        <v>0</v>
      </c>
      <c r="X27" s="177">
        <f>'SPONSOR COSTS-10y'!X58</f>
        <v>0</v>
      </c>
      <c r="Y27" s="22">
        <f>'SPONSOR COSTS-10y'!Y58</f>
        <v>0</v>
      </c>
      <c r="Z27" s="22">
        <f>'SPONSOR COSTS-10y'!Z58</f>
        <v>0</v>
      </c>
      <c r="AA27" s="176">
        <f>'SPONSOR COSTS-10y'!AA58</f>
        <v>0</v>
      </c>
      <c r="AB27" s="176">
        <f>'SPONSOR COSTS-10y'!AB58</f>
        <v>0</v>
      </c>
      <c r="AC27" s="20"/>
      <c r="AD27" s="21">
        <f>'SPONSOR COSTS-10y'!AD58</f>
        <v>0</v>
      </c>
      <c r="AE27" s="22"/>
      <c r="AF27" s="22">
        <f>'SPONSOR COSTS-10y'!AF58</f>
        <v>0</v>
      </c>
      <c r="AG27" s="22">
        <f>'SPONSOR COSTS-10y'!AG58</f>
        <v>0</v>
      </c>
      <c r="AH27" s="176">
        <f>'SPONSOR COSTS-10y'!AH58</f>
        <v>0</v>
      </c>
      <c r="AI27" s="176">
        <f>'SPONSOR COSTS-10y'!AI58</f>
        <v>0</v>
      </c>
      <c r="AJ27" s="20">
        <f>'SPONSOR COSTS-10y'!AJ58</f>
        <v>0</v>
      </c>
      <c r="AK27" s="21">
        <f>'SPONSOR COSTS-10y'!AK58</f>
        <v>0</v>
      </c>
      <c r="AL27" s="22"/>
      <c r="AM27" s="28">
        <f>'SPONSOR COSTS-10y'!BV58</f>
        <v>0</v>
      </c>
    </row>
    <row r="28" spans="1:39" hidden="1" x14ac:dyDescent="0.25">
      <c r="A28" s="190">
        <f>'SPONSOR COSTS-10y'!A59</f>
        <v>0</v>
      </c>
      <c r="B28" s="391" t="str">
        <f>'SPONSOR COSTS-10y'!B59</f>
        <v>Fringe 15</v>
      </c>
      <c r="C28" s="144" t="str">
        <f>'SPONSOR COSTS-10y'!C59</f>
        <v/>
      </c>
      <c r="D28" s="123">
        <f>'SPONSOR COSTS-10y'!D59</f>
        <v>0</v>
      </c>
      <c r="E28" s="123">
        <f>'SPONSOR COSTS-10y'!E59</f>
        <v>0</v>
      </c>
      <c r="F28" s="142">
        <f>'SPONSOR COSTS-10y'!F59</f>
        <v>0</v>
      </c>
      <c r="G28" s="142">
        <f>'SPONSOR COSTS-10y'!G59</f>
        <v>0</v>
      </c>
      <c r="H28" s="133">
        <f>'SPONSOR COSTS-10y'!H59</f>
        <v>0</v>
      </c>
      <c r="I28" s="51">
        <f>'SPONSOR COSTS-10y'!I59</f>
        <v>0</v>
      </c>
      <c r="J28" s="22"/>
      <c r="K28" s="69">
        <f>'SPONSOR COSTS-10y'!K59</f>
        <v>0</v>
      </c>
      <c r="L28" s="22">
        <f>'SPONSOR COSTS-10y'!L59</f>
        <v>0</v>
      </c>
      <c r="M28" s="176">
        <f>'SPONSOR COSTS-10y'!M59</f>
        <v>0</v>
      </c>
      <c r="N28" s="176">
        <f>'SPONSOR COSTS-10y'!N59</f>
        <v>0</v>
      </c>
      <c r="O28" s="20">
        <f>'SPONSOR COSTS-10y'!O59</f>
        <v>0</v>
      </c>
      <c r="P28" s="51">
        <f>'SPONSOR COSTS-10y'!P59</f>
        <v>0</v>
      </c>
      <c r="Q28" s="22"/>
      <c r="R28" s="22">
        <f>'SPONSOR COSTS-10y'!R59</f>
        <v>0</v>
      </c>
      <c r="S28" s="22">
        <f>'SPONSOR COSTS-10y'!S59</f>
        <v>0</v>
      </c>
      <c r="T28" s="176">
        <f>'SPONSOR COSTS-10y'!T59</f>
        <v>0</v>
      </c>
      <c r="U28" s="176">
        <f>'SPONSOR COSTS-10y'!U59</f>
        <v>0</v>
      </c>
      <c r="V28" s="20">
        <f>'SPONSOR COSTS-10y'!V59</f>
        <v>0</v>
      </c>
      <c r="W28" s="51">
        <f>'SPONSOR COSTS-10y'!W59</f>
        <v>0</v>
      </c>
      <c r="X28" s="177">
        <f>'SPONSOR COSTS-10y'!X59</f>
        <v>0</v>
      </c>
      <c r="Y28" s="22">
        <f>'SPONSOR COSTS-10y'!Y59</f>
        <v>0</v>
      </c>
      <c r="Z28" s="22">
        <f>'SPONSOR COSTS-10y'!Z59</f>
        <v>0</v>
      </c>
      <c r="AA28" s="176">
        <f>'SPONSOR COSTS-10y'!AA59</f>
        <v>0</v>
      </c>
      <c r="AB28" s="176">
        <f>'SPONSOR COSTS-10y'!AB59</f>
        <v>0</v>
      </c>
      <c r="AC28" s="20"/>
      <c r="AD28" s="51">
        <f>'SPONSOR COSTS-10y'!AD59</f>
        <v>0</v>
      </c>
      <c r="AE28" s="22"/>
      <c r="AF28" s="22">
        <f>'SPONSOR COSTS-10y'!AF59</f>
        <v>0</v>
      </c>
      <c r="AG28" s="22">
        <f>'SPONSOR COSTS-10y'!AG59</f>
        <v>0</v>
      </c>
      <c r="AH28" s="176">
        <f>'SPONSOR COSTS-10y'!AH59</f>
        <v>0</v>
      </c>
      <c r="AI28" s="176">
        <f>'SPONSOR COSTS-10y'!AI59</f>
        <v>0</v>
      </c>
      <c r="AJ28" s="20">
        <f>'SPONSOR COSTS-10y'!AJ59</f>
        <v>0</v>
      </c>
      <c r="AK28" s="21">
        <f>'SPONSOR COSTS-10y'!AK59</f>
        <v>0</v>
      </c>
      <c r="AL28" s="22"/>
      <c r="AM28" s="28">
        <f>'SPONSOR COSTS-10y'!BV59</f>
        <v>0</v>
      </c>
    </row>
    <row r="29" spans="1:39" s="73" customFormat="1" ht="15.75" x14ac:dyDescent="0.25">
      <c r="A29" s="195">
        <f>'SPONSOR COSTS-10y'!A78</f>
        <v>0</v>
      </c>
      <c r="B29" s="693" t="s">
        <v>115</v>
      </c>
      <c r="C29" s="694"/>
      <c r="D29" s="137">
        <f>'SPONSOR COSTS-10y'!D78</f>
        <v>0</v>
      </c>
      <c r="E29" s="137">
        <f>'SPONSOR COSTS-10y'!E78</f>
        <v>0</v>
      </c>
      <c r="F29" s="137">
        <f>'SPONSOR COSTS-10y'!F78</f>
        <v>0</v>
      </c>
      <c r="G29" s="138">
        <f>'SPONSOR COSTS-10y'!G78</f>
        <v>0</v>
      </c>
      <c r="H29" s="139">
        <f>'SPONSOR COSTS-10y'!H78</f>
        <v>0</v>
      </c>
      <c r="I29" s="58">
        <f>'SPONSOR COSTS-10y'!I78</f>
        <v>0</v>
      </c>
      <c r="J29" s="22"/>
      <c r="K29" s="59">
        <f>'SPONSOR COSTS-10y'!K78</f>
        <v>0</v>
      </c>
      <c r="L29" s="60">
        <f>'SPONSOR COSTS-10y'!L78</f>
        <v>0</v>
      </c>
      <c r="M29" s="60">
        <f>'SPONSOR COSTS-10y'!M78</f>
        <v>0</v>
      </c>
      <c r="N29" s="172">
        <f>'SPONSOR COSTS-10y'!N78</f>
        <v>0</v>
      </c>
      <c r="O29" s="172">
        <f>'SPONSOR COSTS-10y'!O78</f>
        <v>0</v>
      </c>
      <c r="P29" s="58">
        <f>'SPONSOR COSTS-10y'!P78</f>
        <v>0</v>
      </c>
      <c r="Q29" s="22"/>
      <c r="R29" s="60">
        <f>'SPONSOR COSTS-10y'!R78</f>
        <v>0</v>
      </c>
      <c r="S29" s="60">
        <f>'SPONSOR COSTS-10y'!S78</f>
        <v>0</v>
      </c>
      <c r="T29" s="60">
        <f>'SPONSOR COSTS-10y'!T78</f>
        <v>0</v>
      </c>
      <c r="U29" s="172">
        <f>'SPONSOR COSTS-10y'!U78</f>
        <v>0</v>
      </c>
      <c r="V29" s="172">
        <f>'SPONSOR COSTS-10y'!V78</f>
        <v>0</v>
      </c>
      <c r="W29" s="58">
        <f>'SPONSOR COSTS-10y'!W78</f>
        <v>0</v>
      </c>
      <c r="X29" s="175">
        <f>'SPONSOR COSTS-10y'!X78</f>
        <v>0</v>
      </c>
      <c r="Y29" s="60">
        <f>'SPONSOR COSTS-10y'!Y78</f>
        <v>0</v>
      </c>
      <c r="Z29" s="60">
        <f>'SPONSOR COSTS-10y'!Z78</f>
        <v>0</v>
      </c>
      <c r="AA29" s="60">
        <f>'SPONSOR COSTS-10y'!AA78</f>
        <v>0</v>
      </c>
      <c r="AB29" s="172">
        <f>'SPONSOR COSTS-10y'!AB78</f>
        <v>0</v>
      </c>
      <c r="AC29" s="173"/>
      <c r="AD29" s="58">
        <f>'SPONSOR COSTS-10y'!AD78</f>
        <v>0</v>
      </c>
      <c r="AE29" s="22"/>
      <c r="AF29" s="60">
        <f>'SPONSOR COSTS-10y'!AF78</f>
        <v>0</v>
      </c>
      <c r="AG29" s="60">
        <f>'SPONSOR COSTS-10y'!AG78</f>
        <v>0</v>
      </c>
      <c r="AH29" s="60">
        <f>'SPONSOR COSTS-10y'!AH78</f>
        <v>0</v>
      </c>
      <c r="AI29" s="172">
        <f>'SPONSOR COSTS-10y'!AI78</f>
        <v>0</v>
      </c>
      <c r="AJ29" s="172">
        <f>'SPONSOR COSTS-10y'!AJ78</f>
        <v>0</v>
      </c>
      <c r="AK29" s="58">
        <f>'SPONSOR COSTS-10y'!AK78</f>
        <v>0</v>
      </c>
      <c r="AL29" s="22"/>
      <c r="AM29" s="64">
        <f>'SPONSOR COSTS-10y'!BV78</f>
        <v>0</v>
      </c>
    </row>
    <row r="30" spans="1:39" s="73" customFormat="1" ht="15.75" x14ac:dyDescent="0.25">
      <c r="A30" s="195">
        <f>'SPONSOR COSTS-10y'!A79</f>
        <v>0</v>
      </c>
      <c r="B30" s="145">
        <f>'SPONSOR COSTS-10y'!B79</f>
        <v>0</v>
      </c>
      <c r="C30" s="146">
        <f>'SPONSOR COSTS-10y'!C79</f>
        <v>0</v>
      </c>
      <c r="D30" s="137">
        <f>'SPONSOR COSTS-10y'!D79</f>
        <v>0</v>
      </c>
      <c r="E30" s="137">
        <f>'SPONSOR COSTS-10y'!E79</f>
        <v>0</v>
      </c>
      <c r="F30" s="137">
        <f>'SPONSOR COSTS-10y'!F79</f>
        <v>0</v>
      </c>
      <c r="G30" s="138">
        <f>'SPONSOR COSTS-10y'!G79</f>
        <v>0</v>
      </c>
      <c r="H30" s="138">
        <f>'SPONSOR COSTS-10y'!H79</f>
        <v>0</v>
      </c>
      <c r="I30" s="76"/>
      <c r="J30" s="22"/>
      <c r="K30" s="59"/>
      <c r="L30" s="60"/>
      <c r="M30" s="60"/>
      <c r="N30" s="172"/>
      <c r="O30" s="172"/>
      <c r="P30" s="76"/>
      <c r="Q30" s="22"/>
      <c r="R30" s="60"/>
      <c r="S30" s="60"/>
      <c r="T30" s="60"/>
      <c r="U30" s="172"/>
      <c r="V30" s="172"/>
      <c r="W30" s="76"/>
      <c r="X30" s="175"/>
      <c r="Y30" s="60"/>
      <c r="Z30" s="60"/>
      <c r="AA30" s="60"/>
      <c r="AB30" s="172"/>
      <c r="AC30" s="172"/>
      <c r="AD30" s="53"/>
      <c r="AE30" s="22"/>
      <c r="AF30" s="60"/>
      <c r="AG30" s="60"/>
      <c r="AH30" s="60"/>
      <c r="AI30" s="172"/>
      <c r="AJ30" s="172"/>
      <c r="AK30" s="76"/>
      <c r="AL30" s="22"/>
      <c r="AM30" s="67"/>
    </row>
    <row r="31" spans="1:39" s="65" customFormat="1" ht="15.75" x14ac:dyDescent="0.25">
      <c r="A31" s="194">
        <f>'SPONSOR COSTS-10y'!A80</f>
        <v>0</v>
      </c>
      <c r="B31" s="695" t="s">
        <v>47</v>
      </c>
      <c r="C31" s="694"/>
      <c r="D31" s="147">
        <f>'SPONSOR COSTS-10y'!D80</f>
        <v>0</v>
      </c>
      <c r="E31" s="147">
        <f>'SPONSOR COSTS-10y'!E80</f>
        <v>0</v>
      </c>
      <c r="F31" s="147">
        <f>'SPONSOR COSTS-10y'!F80</f>
        <v>0</v>
      </c>
      <c r="G31" s="148">
        <f>'SPONSOR COSTS-10y'!G80</f>
        <v>0</v>
      </c>
      <c r="H31" s="148">
        <f>'SPONSOR COSTS-10y'!H80</f>
        <v>0</v>
      </c>
      <c r="I31" s="79">
        <f>'SPONSOR COSTS-10y'!I80</f>
        <v>0</v>
      </c>
      <c r="J31" s="80"/>
      <c r="K31" s="81">
        <f>'SPONSOR COSTS-10y'!K80</f>
        <v>0</v>
      </c>
      <c r="L31" s="80">
        <f>'SPONSOR COSTS-10y'!L80</f>
        <v>0</v>
      </c>
      <c r="M31" s="80">
        <f>'SPONSOR COSTS-10y'!M80</f>
        <v>0</v>
      </c>
      <c r="N31" s="179">
        <f>'SPONSOR COSTS-10y'!N80</f>
        <v>0</v>
      </c>
      <c r="O31" s="179">
        <f>'SPONSOR COSTS-10y'!O80</f>
        <v>0</v>
      </c>
      <c r="P31" s="79">
        <f>'SPONSOR COSTS-10y'!P80</f>
        <v>0</v>
      </c>
      <c r="Q31" s="80"/>
      <c r="R31" s="80">
        <f>'SPONSOR COSTS-10y'!R80</f>
        <v>0</v>
      </c>
      <c r="S31" s="80">
        <f>'SPONSOR COSTS-10y'!S80</f>
        <v>0</v>
      </c>
      <c r="T31" s="80">
        <f>'SPONSOR COSTS-10y'!T80</f>
        <v>0</v>
      </c>
      <c r="U31" s="179">
        <f>'SPONSOR COSTS-10y'!U80</f>
        <v>0</v>
      </c>
      <c r="V31" s="179">
        <f>'SPONSOR COSTS-10y'!V80</f>
        <v>0</v>
      </c>
      <c r="W31" s="79">
        <f>'SPONSOR COSTS-10y'!W80</f>
        <v>0</v>
      </c>
      <c r="X31" s="180">
        <f>'SPONSOR COSTS-10y'!X80</f>
        <v>0</v>
      </c>
      <c r="Y31" s="80">
        <f>'SPONSOR COSTS-10y'!Y80</f>
        <v>0</v>
      </c>
      <c r="Z31" s="80">
        <f>'SPONSOR COSTS-10y'!Z80</f>
        <v>0</v>
      </c>
      <c r="AA31" s="80">
        <f>'SPONSOR COSTS-10y'!AA80</f>
        <v>0</v>
      </c>
      <c r="AB31" s="179">
        <f>'SPONSOR COSTS-10y'!AB80</f>
        <v>0</v>
      </c>
      <c r="AC31" s="179"/>
      <c r="AD31" s="79">
        <f>'SPONSOR COSTS-10y'!AD80</f>
        <v>0</v>
      </c>
      <c r="AE31" s="80"/>
      <c r="AF31" s="80">
        <f>'SPONSOR COSTS-10y'!AF80</f>
        <v>0</v>
      </c>
      <c r="AG31" s="80">
        <f>'SPONSOR COSTS-10y'!AG80</f>
        <v>0</v>
      </c>
      <c r="AH31" s="80">
        <f>'SPONSOR COSTS-10y'!AH80</f>
        <v>0</v>
      </c>
      <c r="AI31" s="179">
        <f>'SPONSOR COSTS-10y'!AI80</f>
        <v>0</v>
      </c>
      <c r="AJ31" s="179">
        <f>'SPONSOR COSTS-10y'!AJ80</f>
        <v>0</v>
      </c>
      <c r="AK31" s="79">
        <f>'SPONSOR COSTS-10y'!AK80</f>
        <v>0</v>
      </c>
      <c r="AL31" s="80"/>
      <c r="AM31" s="82">
        <f>'SPONSOR COSTS-10y'!BV80</f>
        <v>0</v>
      </c>
    </row>
    <row r="32" spans="1:39" s="65" customFormat="1" ht="15.75" x14ac:dyDescent="0.25">
      <c r="A32" s="194">
        <f>'SPONSOR COSTS-10y'!A81</f>
        <v>0</v>
      </c>
      <c r="B32" s="290">
        <f>'SPONSOR COSTS-10y'!B81</f>
        <v>0</v>
      </c>
      <c r="C32" s="291">
        <f>'SPONSOR COSTS-10y'!C81</f>
        <v>0</v>
      </c>
      <c r="D32" s="147">
        <f>'SPONSOR COSTS-10y'!D81</f>
        <v>0</v>
      </c>
      <c r="E32" s="147">
        <f>'SPONSOR COSTS-10y'!E81</f>
        <v>0</v>
      </c>
      <c r="F32" s="147">
        <f>'SPONSOR COSTS-10y'!F81</f>
        <v>0</v>
      </c>
      <c r="G32" s="148">
        <f>'SPONSOR COSTS-10y'!G81</f>
        <v>0</v>
      </c>
      <c r="H32" s="148">
        <f>'SPONSOR COSTS-10y'!H81</f>
        <v>0</v>
      </c>
      <c r="I32" s="294"/>
      <c r="J32" s="80"/>
      <c r="K32" s="81"/>
      <c r="L32" s="80"/>
      <c r="M32" s="80"/>
      <c r="N32" s="179"/>
      <c r="O32" s="179"/>
      <c r="P32" s="80"/>
      <c r="Q32" s="80"/>
      <c r="R32" s="80"/>
      <c r="S32" s="80"/>
      <c r="T32" s="80"/>
      <c r="U32" s="179"/>
      <c r="V32" s="179"/>
      <c r="W32" s="80"/>
      <c r="X32" s="180"/>
      <c r="Y32" s="80"/>
      <c r="Z32" s="80"/>
      <c r="AA32" s="80"/>
      <c r="AB32" s="179"/>
      <c r="AC32" s="179"/>
      <c r="AD32" s="80"/>
      <c r="AE32" s="80"/>
      <c r="AF32" s="80"/>
      <c r="AG32" s="80"/>
      <c r="AH32" s="80"/>
      <c r="AI32" s="179"/>
      <c r="AJ32" s="179"/>
      <c r="AK32" s="80"/>
      <c r="AL32" s="80"/>
      <c r="AM32" s="85"/>
    </row>
    <row r="33" spans="1:39" x14ac:dyDescent="0.25">
      <c r="A33" s="190">
        <f>'SPONSOR COSTS-10y'!A115</f>
        <v>0</v>
      </c>
      <c r="B33" s="686" t="s">
        <v>148</v>
      </c>
      <c r="C33" s="687"/>
      <c r="D33" s="123">
        <f>'SPONSOR COSTS-10y'!D115</f>
        <v>0</v>
      </c>
      <c r="E33" s="123">
        <f>'SPONSOR COSTS-10y'!E115</f>
        <v>0</v>
      </c>
      <c r="F33" s="123">
        <f>'SPONSOR COSTS-10y'!F115</f>
        <v>0</v>
      </c>
      <c r="G33" s="124">
        <f>'SPONSOR COSTS-10y'!G115</f>
        <v>0</v>
      </c>
      <c r="H33" s="124">
        <f>'SPONSOR COSTS-10y'!H115</f>
        <v>0</v>
      </c>
      <c r="I33" s="87">
        <f>'SPONSOR COSTS-10y'!I115</f>
        <v>0</v>
      </c>
      <c r="J33" s="22"/>
      <c r="K33" s="69">
        <f>'SPONSOR COSTS-10y'!K115</f>
        <v>0</v>
      </c>
      <c r="L33" s="22">
        <f>'SPONSOR COSTS-10y'!L115</f>
        <v>0</v>
      </c>
      <c r="M33" s="22">
        <f>'SPONSOR COSTS-10y'!M115</f>
        <v>0</v>
      </c>
      <c r="N33" s="182">
        <f>'SPONSOR COSTS-10y'!N115</f>
        <v>0</v>
      </c>
      <c r="O33" s="182">
        <f>'SPONSOR COSTS-10y'!O115</f>
        <v>0</v>
      </c>
      <c r="P33" s="181">
        <f>'SPONSOR COSTS-10y'!P115</f>
        <v>0</v>
      </c>
      <c r="Q33" s="22"/>
      <c r="R33" s="22">
        <f>'SPONSOR COSTS-10y'!R115</f>
        <v>0</v>
      </c>
      <c r="S33" s="22">
        <f>'SPONSOR COSTS-10y'!S115</f>
        <v>0</v>
      </c>
      <c r="T33" s="22">
        <f>'SPONSOR COSTS-10y'!T115</f>
        <v>0</v>
      </c>
      <c r="U33" s="182">
        <f>'SPONSOR COSTS-10y'!U115</f>
        <v>0</v>
      </c>
      <c r="V33" s="182">
        <f>'SPONSOR COSTS-10y'!V115</f>
        <v>0</v>
      </c>
      <c r="W33" s="181">
        <f>'SPONSOR COSTS-10y'!W115</f>
        <v>0</v>
      </c>
      <c r="X33" s="177">
        <f>'SPONSOR COSTS-10y'!X115</f>
        <v>0</v>
      </c>
      <c r="Y33" s="22">
        <f>'SPONSOR COSTS-10y'!Y115</f>
        <v>0</v>
      </c>
      <c r="Z33" s="22">
        <f>'SPONSOR COSTS-10y'!Z115</f>
        <v>0</v>
      </c>
      <c r="AA33" s="22">
        <f>'SPONSOR COSTS-10y'!AA115</f>
        <v>0</v>
      </c>
      <c r="AB33" s="182">
        <f>'SPONSOR COSTS-10y'!AB115</f>
        <v>0</v>
      </c>
      <c r="AC33" s="182"/>
      <c r="AD33" s="181">
        <f>'SPONSOR COSTS-10y'!AD115</f>
        <v>0</v>
      </c>
      <c r="AE33" s="22"/>
      <c r="AF33" s="22">
        <f>'SPONSOR COSTS-10y'!AF115</f>
        <v>0</v>
      </c>
      <c r="AG33" s="22">
        <f>'SPONSOR COSTS-10y'!AG115</f>
        <v>0</v>
      </c>
      <c r="AH33" s="22">
        <f>'SPONSOR COSTS-10y'!AH115</f>
        <v>0</v>
      </c>
      <c r="AI33" s="182">
        <f>'SPONSOR COSTS-10y'!AI115</f>
        <v>0</v>
      </c>
      <c r="AJ33" s="182">
        <f>'SPONSOR COSTS-10y'!AJ115</f>
        <v>0</v>
      </c>
      <c r="AK33" s="181">
        <f>'SPONSOR COSTS-10y'!AK115</f>
        <v>0</v>
      </c>
      <c r="AL33" s="22"/>
      <c r="AM33" s="370">
        <f>'SPONSOR COSTS-10y'!BV115</f>
        <v>0</v>
      </c>
    </row>
    <row r="34" spans="1:39" x14ac:dyDescent="0.25">
      <c r="A34" s="190">
        <f>'SPONSOR COSTS-10y'!A86</f>
        <v>0</v>
      </c>
      <c r="B34" s="686" t="s">
        <v>116</v>
      </c>
      <c r="C34" s="696"/>
      <c r="D34" s="123">
        <f>'SPONSOR COSTS-10y'!D86</f>
        <v>0</v>
      </c>
      <c r="E34" s="123">
        <f>'SPONSOR COSTS-10y'!E86</f>
        <v>0</v>
      </c>
      <c r="F34" s="123">
        <f>'SPONSOR COSTS-10y'!F86</f>
        <v>0</v>
      </c>
      <c r="G34" s="124">
        <f>'SPONSOR COSTS-10y'!G86</f>
        <v>0</v>
      </c>
      <c r="H34" s="292">
        <f>'SPONSOR COSTS-10y'!H86</f>
        <v>0</v>
      </c>
      <c r="I34" s="293">
        <f>'SPONSOR COSTS-10y'!I86</f>
        <v>0</v>
      </c>
      <c r="J34" s="295"/>
      <c r="K34" s="69">
        <f>'SPONSOR COSTS-10y'!K86</f>
        <v>0</v>
      </c>
      <c r="L34" s="22">
        <f>'SPONSOR COSTS-10y'!L86</f>
        <v>0</v>
      </c>
      <c r="M34" s="22">
        <f>'SPONSOR COSTS-10y'!M86</f>
        <v>0</v>
      </c>
      <c r="N34" s="182">
        <f>'SPONSOR COSTS-10y'!N86</f>
        <v>0</v>
      </c>
      <c r="O34" s="182">
        <f>'SPONSOR COSTS-10y'!O86</f>
        <v>0</v>
      </c>
      <c r="P34" s="87">
        <f>'SPONSOR COSTS-10y'!P86</f>
        <v>0</v>
      </c>
      <c r="Q34" s="22"/>
      <c r="R34" s="22">
        <f>'SPONSOR COSTS-10y'!R86</f>
        <v>0</v>
      </c>
      <c r="S34" s="22">
        <f>'SPONSOR COSTS-10y'!S86</f>
        <v>0</v>
      </c>
      <c r="T34" s="22">
        <f>'SPONSOR COSTS-10y'!T86</f>
        <v>0</v>
      </c>
      <c r="U34" s="182">
        <f>'SPONSOR COSTS-10y'!U86</f>
        <v>0</v>
      </c>
      <c r="V34" s="182">
        <f>'SPONSOR COSTS-10y'!V86</f>
        <v>0</v>
      </c>
      <c r="W34" s="293">
        <f>'SPONSOR COSTS-10y'!W86</f>
        <v>0</v>
      </c>
      <c r="X34" s="177">
        <f>'SPONSOR COSTS-10y'!X86</f>
        <v>0</v>
      </c>
      <c r="Y34" s="22">
        <f>'SPONSOR COSTS-10y'!Y86</f>
        <v>0</v>
      </c>
      <c r="Z34" s="22">
        <f>'SPONSOR COSTS-10y'!Z86</f>
        <v>0</v>
      </c>
      <c r="AA34" s="22">
        <f>'SPONSOR COSTS-10y'!AA86</f>
        <v>0</v>
      </c>
      <c r="AB34" s="182">
        <f>'SPONSOR COSTS-10y'!AB86</f>
        <v>0</v>
      </c>
      <c r="AC34" s="296"/>
      <c r="AD34" s="293">
        <f>'SPONSOR COSTS-10y'!AD86</f>
        <v>0</v>
      </c>
      <c r="AE34" s="295"/>
      <c r="AF34" s="22">
        <f>'SPONSOR COSTS-10y'!AF86</f>
        <v>0</v>
      </c>
      <c r="AG34" s="22">
        <f>'SPONSOR COSTS-10y'!AG86</f>
        <v>0</v>
      </c>
      <c r="AH34" s="22">
        <f>'SPONSOR COSTS-10y'!AH86</f>
        <v>0</v>
      </c>
      <c r="AI34" s="182">
        <f>'SPONSOR COSTS-10y'!AI86</f>
        <v>0</v>
      </c>
      <c r="AJ34" s="182">
        <f>'SPONSOR COSTS-10y'!AJ86</f>
        <v>0</v>
      </c>
      <c r="AK34" s="293">
        <f>'SPONSOR COSTS-10y'!AK86</f>
        <v>0</v>
      </c>
      <c r="AL34" s="295"/>
      <c r="AM34" s="370">
        <f>'SPONSOR COSTS-10y'!BV86</f>
        <v>0</v>
      </c>
    </row>
    <row r="35" spans="1:39" x14ac:dyDescent="0.25">
      <c r="A35" s="190">
        <f>'SPONSOR COSTS-10y'!A87</f>
        <v>0</v>
      </c>
      <c r="B35" s="553">
        <f>'SPONSOR COSTS-10y'!B87</f>
        <v>0</v>
      </c>
      <c r="C35" s="151" t="str">
        <f>'SPONSOR COSTS-10y'!C87</f>
        <v>Supplies</v>
      </c>
      <c r="D35" s="123">
        <f>'SPONSOR COSTS-10y'!D87</f>
        <v>0</v>
      </c>
      <c r="E35" s="123">
        <f>'SPONSOR COSTS-10y'!E87</f>
        <v>0</v>
      </c>
      <c r="F35" s="123">
        <f>'SPONSOR COSTS-10y'!F87</f>
        <v>0</v>
      </c>
      <c r="G35" s="124">
        <f>'SPONSOR COSTS-10y'!G87</f>
        <v>0</v>
      </c>
      <c r="H35" s="124">
        <f>'SPONSOR COSTS-10y'!H87</f>
        <v>0</v>
      </c>
      <c r="I35" s="196">
        <f>'SPONSOR COSTS-10y'!I87</f>
        <v>0</v>
      </c>
      <c r="J35" s="22"/>
      <c r="K35" s="69">
        <f>'SPONSOR COSTS-10y'!K87</f>
        <v>0</v>
      </c>
      <c r="L35" s="22">
        <f>'SPONSOR COSTS-10y'!L87</f>
        <v>0</v>
      </c>
      <c r="M35" s="22">
        <f>'SPONSOR COSTS-10y'!M87</f>
        <v>0</v>
      </c>
      <c r="N35" s="182">
        <f>'SPONSOR COSTS-10y'!N87</f>
        <v>0</v>
      </c>
      <c r="O35" s="182">
        <f>'SPONSOR COSTS-10y'!O87</f>
        <v>0</v>
      </c>
      <c r="P35" s="196">
        <f>'SPONSOR COSTS-10y'!P87</f>
        <v>0</v>
      </c>
      <c r="Q35" s="22"/>
      <c r="R35" s="22">
        <f>'SPONSOR COSTS-10y'!R87</f>
        <v>0</v>
      </c>
      <c r="S35" s="22">
        <f>'SPONSOR COSTS-10y'!S87</f>
        <v>0</v>
      </c>
      <c r="T35" s="22">
        <f>'SPONSOR COSTS-10y'!T87</f>
        <v>0</v>
      </c>
      <c r="U35" s="182">
        <f>'SPONSOR COSTS-10y'!U87</f>
        <v>0</v>
      </c>
      <c r="V35" s="182">
        <f>'SPONSOR COSTS-10y'!V87</f>
        <v>0</v>
      </c>
      <c r="W35" s="196">
        <f>'SPONSOR COSTS-10y'!W87</f>
        <v>0</v>
      </c>
      <c r="X35" s="177">
        <f>'SPONSOR COSTS-10y'!X87</f>
        <v>0</v>
      </c>
      <c r="Y35" s="22">
        <f>'SPONSOR COSTS-10y'!Y87</f>
        <v>0</v>
      </c>
      <c r="Z35" s="22">
        <f>'SPONSOR COSTS-10y'!Z87</f>
        <v>0</v>
      </c>
      <c r="AA35" s="22">
        <f>'SPONSOR COSTS-10y'!AA87</f>
        <v>0</v>
      </c>
      <c r="AB35" s="182">
        <f>'SPONSOR COSTS-10y'!AB87</f>
        <v>0</v>
      </c>
      <c r="AC35" s="182"/>
      <c r="AD35" s="196">
        <f>'SPONSOR COSTS-10y'!AD87</f>
        <v>0</v>
      </c>
      <c r="AE35" s="22"/>
      <c r="AF35" s="22">
        <f>'SPONSOR COSTS-10y'!AF87</f>
        <v>0</v>
      </c>
      <c r="AG35" s="22">
        <f>'SPONSOR COSTS-10y'!AG87</f>
        <v>0</v>
      </c>
      <c r="AH35" s="22">
        <f>'SPONSOR COSTS-10y'!AH87</f>
        <v>0</v>
      </c>
      <c r="AI35" s="182">
        <f>'SPONSOR COSTS-10y'!AI87</f>
        <v>0</v>
      </c>
      <c r="AJ35" s="182">
        <f>'SPONSOR COSTS-10y'!AJ87</f>
        <v>0</v>
      </c>
      <c r="AK35" s="196">
        <f>'SPONSOR COSTS-10y'!AK87</f>
        <v>0</v>
      </c>
      <c r="AL35" s="22"/>
      <c r="AM35" s="28">
        <f>'SPONSOR COSTS-10y'!BV87</f>
        <v>0</v>
      </c>
    </row>
    <row r="36" spans="1:39" x14ac:dyDescent="0.25">
      <c r="A36" s="190"/>
      <c r="B36" s="553"/>
      <c r="C36" s="86" t="s">
        <v>227</v>
      </c>
      <c r="D36" s="123"/>
      <c r="E36" s="123"/>
      <c r="F36" s="123"/>
      <c r="G36" s="124"/>
      <c r="H36" s="124"/>
      <c r="I36" s="196">
        <f>'SPONSOR COSTS-10y'!I88</f>
        <v>0</v>
      </c>
      <c r="J36" s="22"/>
      <c r="K36" s="69"/>
      <c r="L36" s="22"/>
      <c r="M36" s="22"/>
      <c r="N36" s="182"/>
      <c r="O36" s="182"/>
      <c r="P36" s="196">
        <f>'SPONSOR COSTS-10y'!P88</f>
        <v>0</v>
      </c>
      <c r="Q36" s="22"/>
      <c r="R36" s="22"/>
      <c r="S36" s="22"/>
      <c r="T36" s="22"/>
      <c r="U36" s="182"/>
      <c r="V36" s="182"/>
      <c r="W36" s="196">
        <f>'SPONSOR COSTS-10y'!W88</f>
        <v>0</v>
      </c>
      <c r="X36" s="177"/>
      <c r="Y36" s="22"/>
      <c r="Z36" s="22"/>
      <c r="AA36" s="22"/>
      <c r="AB36" s="182"/>
      <c r="AC36" s="182"/>
      <c r="AD36" s="196">
        <f>'SPONSOR COSTS-10y'!AD88</f>
        <v>0</v>
      </c>
      <c r="AE36" s="22"/>
      <c r="AF36" s="22"/>
      <c r="AG36" s="22"/>
      <c r="AH36" s="22"/>
      <c r="AI36" s="182"/>
      <c r="AJ36" s="182"/>
      <c r="AK36" s="196">
        <f>'SPONSOR COSTS-10y'!AK88</f>
        <v>0</v>
      </c>
      <c r="AL36" s="22"/>
      <c r="AM36" s="28">
        <f>'SPONSOR COSTS-10y'!BV88</f>
        <v>0</v>
      </c>
    </row>
    <row r="37" spans="1:39" x14ac:dyDescent="0.25">
      <c r="A37" s="190">
        <f>'SPONSOR COSTS-10y'!A89</f>
        <v>0</v>
      </c>
      <c r="B37" s="553">
        <f>'SPONSOR COSTS-10y'!B89</f>
        <v>0</v>
      </c>
      <c r="C37" s="151" t="str">
        <f>'SPONSOR COSTS-10y'!C89</f>
        <v>Fuel</v>
      </c>
      <c r="D37" s="123">
        <f>'SPONSOR COSTS-10y'!D89</f>
        <v>0</v>
      </c>
      <c r="E37" s="123">
        <f>'SPONSOR COSTS-10y'!E89</f>
        <v>0</v>
      </c>
      <c r="F37" s="123">
        <f>'SPONSOR COSTS-10y'!F89</f>
        <v>0</v>
      </c>
      <c r="G37" s="124">
        <f>'SPONSOR COSTS-10y'!G89</f>
        <v>0</v>
      </c>
      <c r="H37" s="124">
        <f>'SPONSOR COSTS-10y'!H89</f>
        <v>0</v>
      </c>
      <c r="I37" s="196">
        <f>'SPONSOR COSTS-10y'!I89</f>
        <v>0</v>
      </c>
      <c r="J37" s="22"/>
      <c r="K37" s="69">
        <f>'SPONSOR COSTS-10y'!K89</f>
        <v>0</v>
      </c>
      <c r="L37" s="22">
        <f>'SPONSOR COSTS-10y'!L89</f>
        <v>0</v>
      </c>
      <c r="M37" s="22">
        <f>'SPONSOR COSTS-10y'!M89</f>
        <v>0</v>
      </c>
      <c r="N37" s="182">
        <f>'SPONSOR COSTS-10y'!N89</f>
        <v>0</v>
      </c>
      <c r="O37" s="182">
        <f>'SPONSOR COSTS-10y'!O89</f>
        <v>0</v>
      </c>
      <c r="P37" s="196">
        <f>'SPONSOR COSTS-10y'!P89</f>
        <v>0</v>
      </c>
      <c r="Q37" s="22"/>
      <c r="R37" s="22">
        <f>'SPONSOR COSTS-10y'!R89</f>
        <v>0</v>
      </c>
      <c r="S37" s="22">
        <f>'SPONSOR COSTS-10y'!S89</f>
        <v>0</v>
      </c>
      <c r="T37" s="22">
        <f>'SPONSOR COSTS-10y'!T89</f>
        <v>0</v>
      </c>
      <c r="U37" s="182">
        <f>'SPONSOR COSTS-10y'!U89</f>
        <v>0</v>
      </c>
      <c r="V37" s="182">
        <f>'SPONSOR COSTS-10y'!V89</f>
        <v>0</v>
      </c>
      <c r="W37" s="196">
        <f>'SPONSOR COSTS-10y'!W89</f>
        <v>0</v>
      </c>
      <c r="X37" s="177">
        <f>'SPONSOR COSTS-10y'!X89</f>
        <v>0</v>
      </c>
      <c r="Y37" s="22">
        <f>'SPONSOR COSTS-10y'!Y89</f>
        <v>0</v>
      </c>
      <c r="Z37" s="22">
        <f>'SPONSOR COSTS-10y'!Z89</f>
        <v>0</v>
      </c>
      <c r="AA37" s="22">
        <f>'SPONSOR COSTS-10y'!AA89</f>
        <v>0</v>
      </c>
      <c r="AB37" s="182">
        <f>'SPONSOR COSTS-10y'!AB89</f>
        <v>0</v>
      </c>
      <c r="AC37" s="182"/>
      <c r="AD37" s="196">
        <f>'SPONSOR COSTS-10y'!AD89</f>
        <v>0</v>
      </c>
      <c r="AE37" s="22"/>
      <c r="AF37" s="22">
        <f>'SPONSOR COSTS-10y'!AF89</f>
        <v>0</v>
      </c>
      <c r="AG37" s="22">
        <f>'SPONSOR COSTS-10y'!AG89</f>
        <v>0</v>
      </c>
      <c r="AH37" s="22">
        <f>'SPONSOR COSTS-10y'!AH89</f>
        <v>0</v>
      </c>
      <c r="AI37" s="182">
        <f>'SPONSOR COSTS-10y'!AI89</f>
        <v>0</v>
      </c>
      <c r="AJ37" s="182">
        <f>'SPONSOR COSTS-10y'!AJ89</f>
        <v>0</v>
      </c>
      <c r="AK37" s="196">
        <f>'SPONSOR COSTS-10y'!AK89</f>
        <v>0</v>
      </c>
      <c r="AL37" s="22"/>
      <c r="AM37" s="28">
        <f>'SPONSOR COSTS-10y'!BV89</f>
        <v>0</v>
      </c>
    </row>
    <row r="38" spans="1:39" x14ac:dyDescent="0.25">
      <c r="A38" s="190">
        <f>'SPONSOR COSTS-10y'!A84</f>
        <v>0</v>
      </c>
      <c r="B38" s="686" t="s">
        <v>117</v>
      </c>
      <c r="C38" s="687"/>
      <c r="D38" s="123">
        <f>'SPONSOR COSTS-10y'!D84</f>
        <v>0</v>
      </c>
      <c r="E38" s="123">
        <f>'SPONSOR COSTS-10y'!E84</f>
        <v>0</v>
      </c>
      <c r="F38" s="123">
        <f>'SPONSOR COSTS-10y'!F84</f>
        <v>0</v>
      </c>
      <c r="G38" s="124">
        <f>'SPONSOR COSTS-10y'!G84</f>
        <v>0</v>
      </c>
      <c r="H38" s="124">
        <f>'SPONSOR COSTS-10y'!H84</f>
        <v>0</v>
      </c>
      <c r="I38" s="87">
        <f>'SPONSOR COSTS-10y'!I84</f>
        <v>0</v>
      </c>
      <c r="J38" s="22"/>
      <c r="K38" s="69">
        <f>'SPONSOR COSTS-10y'!K84</f>
        <v>0</v>
      </c>
      <c r="L38" s="22">
        <f>'SPONSOR COSTS-10y'!L84</f>
        <v>0</v>
      </c>
      <c r="M38" s="22">
        <f>'SPONSOR COSTS-10y'!M84</f>
        <v>0</v>
      </c>
      <c r="N38" s="182">
        <f>'SPONSOR COSTS-10y'!N84</f>
        <v>0</v>
      </c>
      <c r="O38" s="182">
        <f>'SPONSOR COSTS-10y'!O84</f>
        <v>0</v>
      </c>
      <c r="P38" s="87">
        <f>'SPONSOR COSTS-10y'!P84</f>
        <v>0</v>
      </c>
      <c r="Q38" s="22"/>
      <c r="R38" s="22">
        <f>'SPONSOR COSTS-10y'!R84</f>
        <v>0</v>
      </c>
      <c r="S38" s="22">
        <f>'SPONSOR COSTS-10y'!S84</f>
        <v>0</v>
      </c>
      <c r="T38" s="22">
        <f>'SPONSOR COSTS-10y'!T84</f>
        <v>0</v>
      </c>
      <c r="U38" s="182">
        <f>'SPONSOR COSTS-10y'!U84</f>
        <v>0</v>
      </c>
      <c r="V38" s="182">
        <f>'SPONSOR COSTS-10y'!V84</f>
        <v>0</v>
      </c>
      <c r="W38" s="87">
        <f>'SPONSOR COSTS-10y'!W84</f>
        <v>0</v>
      </c>
      <c r="X38" s="177">
        <f>'SPONSOR COSTS-10y'!X84</f>
        <v>0</v>
      </c>
      <c r="Y38" s="22">
        <f>'SPONSOR COSTS-10y'!Y84</f>
        <v>0</v>
      </c>
      <c r="Z38" s="22">
        <f>'SPONSOR COSTS-10y'!Z84</f>
        <v>0</v>
      </c>
      <c r="AA38" s="22">
        <f>'SPONSOR COSTS-10y'!AA84</f>
        <v>0</v>
      </c>
      <c r="AB38" s="182">
        <f>'SPONSOR COSTS-10y'!AB84</f>
        <v>0</v>
      </c>
      <c r="AC38" s="182"/>
      <c r="AD38" s="87">
        <f>'SPONSOR COSTS-10y'!AD84</f>
        <v>0</v>
      </c>
      <c r="AE38" s="22"/>
      <c r="AF38" s="22">
        <f>'SPONSOR COSTS-10y'!AF84</f>
        <v>0</v>
      </c>
      <c r="AG38" s="22">
        <f>'SPONSOR COSTS-10y'!AG84</f>
        <v>0</v>
      </c>
      <c r="AH38" s="22">
        <f>'SPONSOR COSTS-10y'!AH84</f>
        <v>0</v>
      </c>
      <c r="AI38" s="182">
        <f>'SPONSOR COSTS-10y'!AI84</f>
        <v>0</v>
      </c>
      <c r="AJ38" s="182">
        <f>'SPONSOR COSTS-10y'!AJ84</f>
        <v>0</v>
      </c>
      <c r="AK38" s="87">
        <f>'SPONSOR COSTS-10y'!AK84</f>
        <v>0</v>
      </c>
      <c r="AL38" s="22"/>
      <c r="AM38" s="370">
        <f>'SPONSOR COSTS-10y'!BV84</f>
        <v>0</v>
      </c>
    </row>
    <row r="39" spans="1:39" x14ac:dyDescent="0.25">
      <c r="A39" s="190">
        <f>'SPONSOR COSTS-10y'!A82</f>
        <v>0</v>
      </c>
      <c r="B39" s="554">
        <f>'SPONSOR COSTS-10y'!B82</f>
        <v>0</v>
      </c>
      <c r="C39" s="399" t="str">
        <f>'SPONSOR COSTS-10y'!C82</f>
        <v>Travel-Domestic</v>
      </c>
      <c r="D39" s="123">
        <f>'SPONSOR COSTS-10y'!D82</f>
        <v>0</v>
      </c>
      <c r="E39" s="123">
        <f>'SPONSOR COSTS-10y'!E82</f>
        <v>0</v>
      </c>
      <c r="F39" s="123">
        <f>'SPONSOR COSTS-10y'!F82</f>
        <v>0</v>
      </c>
      <c r="G39" s="124">
        <f>'SPONSOR COSTS-10y'!G82</f>
        <v>0</v>
      </c>
      <c r="H39" s="124">
        <f>'SPONSOR COSTS-10y'!H82</f>
        <v>0</v>
      </c>
      <c r="I39" s="196">
        <f>'SPONSOR COSTS-10y'!I82</f>
        <v>0</v>
      </c>
      <c r="J39" s="22"/>
      <c r="K39" s="69">
        <f>'SPONSOR COSTS-10y'!K82</f>
        <v>0</v>
      </c>
      <c r="L39" s="22">
        <f>'SPONSOR COSTS-10y'!L82</f>
        <v>0</v>
      </c>
      <c r="M39" s="22">
        <f>'SPONSOR COSTS-10y'!M82</f>
        <v>0</v>
      </c>
      <c r="N39" s="182">
        <f>'SPONSOR COSTS-10y'!N82</f>
        <v>0</v>
      </c>
      <c r="O39" s="182">
        <f>'SPONSOR COSTS-10y'!O82</f>
        <v>0</v>
      </c>
      <c r="P39" s="196">
        <f>'SPONSOR COSTS-10y'!P82</f>
        <v>0</v>
      </c>
      <c r="Q39" s="22"/>
      <c r="R39" s="22">
        <f>'SPONSOR COSTS-10y'!R82</f>
        <v>0</v>
      </c>
      <c r="S39" s="22">
        <f>'SPONSOR COSTS-10y'!S82</f>
        <v>0</v>
      </c>
      <c r="T39" s="22">
        <f>'SPONSOR COSTS-10y'!T82</f>
        <v>0</v>
      </c>
      <c r="U39" s="182">
        <f>'SPONSOR COSTS-10y'!U82</f>
        <v>0</v>
      </c>
      <c r="V39" s="182">
        <f>'SPONSOR COSTS-10y'!V82</f>
        <v>0</v>
      </c>
      <c r="W39" s="196">
        <f>'SPONSOR COSTS-10y'!W82</f>
        <v>0</v>
      </c>
      <c r="X39" s="177">
        <f>'SPONSOR COSTS-10y'!X82</f>
        <v>0</v>
      </c>
      <c r="Y39" s="22">
        <f>'SPONSOR COSTS-10y'!Y82</f>
        <v>0</v>
      </c>
      <c r="Z39" s="22">
        <f>'SPONSOR COSTS-10y'!Z82</f>
        <v>0</v>
      </c>
      <c r="AA39" s="22">
        <f>'SPONSOR COSTS-10y'!AA82</f>
        <v>0</v>
      </c>
      <c r="AB39" s="182">
        <f>'SPONSOR COSTS-10y'!AB82</f>
        <v>0</v>
      </c>
      <c r="AC39" s="182"/>
      <c r="AD39" s="196">
        <f>'SPONSOR COSTS-10y'!AD82</f>
        <v>0</v>
      </c>
      <c r="AE39" s="22"/>
      <c r="AF39" s="22">
        <f>'SPONSOR COSTS-10y'!AF82</f>
        <v>0</v>
      </c>
      <c r="AG39" s="22">
        <f>'SPONSOR COSTS-10y'!AG82</f>
        <v>0</v>
      </c>
      <c r="AH39" s="22">
        <f>'SPONSOR COSTS-10y'!AH82</f>
        <v>0</v>
      </c>
      <c r="AI39" s="182">
        <f>'SPONSOR COSTS-10y'!AI82</f>
        <v>0</v>
      </c>
      <c r="AJ39" s="182">
        <f>'SPONSOR COSTS-10y'!AJ82</f>
        <v>0</v>
      </c>
      <c r="AK39" s="196">
        <f>'SPONSOR COSTS-10y'!AK82</f>
        <v>0</v>
      </c>
      <c r="AL39" s="22"/>
      <c r="AM39" s="28">
        <f>'SPONSOR COSTS-10y'!BV82</f>
        <v>0</v>
      </c>
    </row>
    <row r="40" spans="1:39" x14ac:dyDescent="0.25">
      <c r="A40" s="190">
        <f>'SPONSOR COSTS-10y'!A83</f>
        <v>0</v>
      </c>
      <c r="B40" s="554">
        <f>'SPONSOR COSTS-10y'!B83</f>
        <v>0</v>
      </c>
      <c r="C40" s="399" t="str">
        <f>'SPONSOR COSTS-10y'!C83</f>
        <v>Travel-International</v>
      </c>
      <c r="D40" s="123">
        <f>'SPONSOR COSTS-10y'!D83</f>
        <v>0</v>
      </c>
      <c r="E40" s="123">
        <f>'SPONSOR COSTS-10y'!E83</f>
        <v>0</v>
      </c>
      <c r="F40" s="123">
        <f>'SPONSOR COSTS-10y'!F83</f>
        <v>0</v>
      </c>
      <c r="G40" s="124">
        <f>'SPONSOR COSTS-10y'!G83</f>
        <v>0</v>
      </c>
      <c r="H40" s="124">
        <f>'SPONSOR COSTS-10y'!H83</f>
        <v>0</v>
      </c>
      <c r="I40" s="196">
        <f>'SPONSOR COSTS-10y'!I83</f>
        <v>0</v>
      </c>
      <c r="J40" s="22"/>
      <c r="K40" s="69">
        <f>'SPONSOR COSTS-10y'!K83</f>
        <v>0</v>
      </c>
      <c r="L40" s="22">
        <f>'SPONSOR COSTS-10y'!L83</f>
        <v>0</v>
      </c>
      <c r="M40" s="22">
        <f>'SPONSOR COSTS-10y'!M83</f>
        <v>0</v>
      </c>
      <c r="N40" s="182">
        <f>'SPONSOR COSTS-10y'!N83</f>
        <v>0</v>
      </c>
      <c r="O40" s="182">
        <f>'SPONSOR COSTS-10y'!O83</f>
        <v>0</v>
      </c>
      <c r="P40" s="196">
        <f>'SPONSOR COSTS-10y'!P83</f>
        <v>0</v>
      </c>
      <c r="Q40" s="22"/>
      <c r="R40" s="22">
        <f>'SPONSOR COSTS-10y'!R83</f>
        <v>0</v>
      </c>
      <c r="S40" s="22">
        <f>'SPONSOR COSTS-10y'!S83</f>
        <v>0</v>
      </c>
      <c r="T40" s="22">
        <f>'SPONSOR COSTS-10y'!T83</f>
        <v>0</v>
      </c>
      <c r="U40" s="182">
        <f>'SPONSOR COSTS-10y'!U83</f>
        <v>0</v>
      </c>
      <c r="V40" s="182">
        <f>'SPONSOR COSTS-10y'!V83</f>
        <v>0</v>
      </c>
      <c r="W40" s="196">
        <f>'SPONSOR COSTS-10y'!W83</f>
        <v>0</v>
      </c>
      <c r="X40" s="177">
        <f>'SPONSOR COSTS-10y'!X83</f>
        <v>0</v>
      </c>
      <c r="Y40" s="22">
        <f>'SPONSOR COSTS-10y'!Y83</f>
        <v>0</v>
      </c>
      <c r="Z40" s="22">
        <f>'SPONSOR COSTS-10y'!Z83</f>
        <v>0</v>
      </c>
      <c r="AA40" s="22">
        <f>'SPONSOR COSTS-10y'!AA83</f>
        <v>0</v>
      </c>
      <c r="AB40" s="182">
        <f>'SPONSOR COSTS-10y'!AB83</f>
        <v>0</v>
      </c>
      <c r="AC40" s="182"/>
      <c r="AD40" s="196">
        <f>'SPONSOR COSTS-10y'!AD83</f>
        <v>0</v>
      </c>
      <c r="AE40" s="22"/>
      <c r="AF40" s="22">
        <f>'SPONSOR COSTS-10y'!AF83</f>
        <v>0</v>
      </c>
      <c r="AG40" s="22">
        <f>'SPONSOR COSTS-10y'!AG83</f>
        <v>0</v>
      </c>
      <c r="AH40" s="22">
        <f>'SPONSOR COSTS-10y'!AH83</f>
        <v>0</v>
      </c>
      <c r="AI40" s="182">
        <f>'SPONSOR COSTS-10y'!AI83</f>
        <v>0</v>
      </c>
      <c r="AJ40" s="182">
        <f>'SPONSOR COSTS-10y'!AJ83</f>
        <v>0</v>
      </c>
      <c r="AK40" s="196">
        <f>'SPONSOR COSTS-10y'!AK83</f>
        <v>0</v>
      </c>
      <c r="AL40" s="22"/>
      <c r="AM40" s="28">
        <f>'SPONSOR COSTS-10y'!BV83</f>
        <v>0</v>
      </c>
    </row>
    <row r="41" spans="1:39" x14ac:dyDescent="0.25">
      <c r="A41" s="190">
        <f>'SPONSOR COSTS-10y'!A90</f>
        <v>0</v>
      </c>
      <c r="B41" s="686" t="s">
        <v>146</v>
      </c>
      <c r="C41" s="687"/>
      <c r="D41" s="123">
        <f>'SPONSOR COSTS-10y'!D90</f>
        <v>0</v>
      </c>
      <c r="E41" s="123">
        <f>'SPONSOR COSTS-10y'!E90</f>
        <v>0</v>
      </c>
      <c r="F41" s="123">
        <f>'SPONSOR COSTS-10y'!F90</f>
        <v>0</v>
      </c>
      <c r="G41" s="124">
        <f>'SPONSOR COSTS-10y'!G90</f>
        <v>0</v>
      </c>
      <c r="H41" s="124">
        <f>'SPONSOR COSTS-10y'!H90</f>
        <v>0</v>
      </c>
      <c r="I41" s="87">
        <f>'SPONSOR COSTS-10y'!I90</f>
        <v>0</v>
      </c>
      <c r="J41" s="22"/>
      <c r="K41" s="69">
        <f>'SPONSOR COSTS-10y'!K90</f>
        <v>0</v>
      </c>
      <c r="L41" s="22">
        <f>'SPONSOR COSTS-10y'!L90</f>
        <v>0</v>
      </c>
      <c r="M41" s="22">
        <f>'SPONSOR COSTS-10y'!M90</f>
        <v>0</v>
      </c>
      <c r="N41" s="182">
        <f>'SPONSOR COSTS-10y'!N90</f>
        <v>0</v>
      </c>
      <c r="O41" s="182">
        <f>'SPONSOR COSTS-10y'!O90</f>
        <v>0</v>
      </c>
      <c r="P41" s="87">
        <f>'SPONSOR COSTS-10y'!P90</f>
        <v>0</v>
      </c>
      <c r="Q41" s="22"/>
      <c r="R41" s="22">
        <f>'SPONSOR COSTS-10y'!R90</f>
        <v>0</v>
      </c>
      <c r="S41" s="22">
        <f>'SPONSOR COSTS-10y'!S90</f>
        <v>0</v>
      </c>
      <c r="T41" s="22">
        <f>'SPONSOR COSTS-10y'!T90</f>
        <v>0</v>
      </c>
      <c r="U41" s="182">
        <f>'SPONSOR COSTS-10y'!U90</f>
        <v>0</v>
      </c>
      <c r="V41" s="182">
        <f>'SPONSOR COSTS-10y'!V90</f>
        <v>0</v>
      </c>
      <c r="W41" s="87">
        <f>'SPONSOR COSTS-10y'!W90</f>
        <v>0</v>
      </c>
      <c r="X41" s="177">
        <f>'SPONSOR COSTS-10y'!X90</f>
        <v>0</v>
      </c>
      <c r="Y41" s="22">
        <f>'SPONSOR COSTS-10y'!Y90</f>
        <v>0</v>
      </c>
      <c r="Z41" s="22">
        <f>'SPONSOR COSTS-10y'!Z90</f>
        <v>0</v>
      </c>
      <c r="AA41" s="22">
        <f>'SPONSOR COSTS-10y'!AA90</f>
        <v>0</v>
      </c>
      <c r="AB41" s="182">
        <f>'SPONSOR COSTS-10y'!AB90</f>
        <v>0</v>
      </c>
      <c r="AC41" s="182"/>
      <c r="AD41" s="87">
        <f>'SPONSOR COSTS-10y'!AD90</f>
        <v>0</v>
      </c>
      <c r="AE41" s="22"/>
      <c r="AF41" s="22">
        <f>'SPONSOR COSTS-10y'!AF90</f>
        <v>0</v>
      </c>
      <c r="AG41" s="22">
        <f>'SPONSOR COSTS-10y'!AG90</f>
        <v>0</v>
      </c>
      <c r="AH41" s="22">
        <f>'SPONSOR COSTS-10y'!AH90</f>
        <v>0</v>
      </c>
      <c r="AI41" s="182">
        <f>'SPONSOR COSTS-10y'!AI90</f>
        <v>0</v>
      </c>
      <c r="AJ41" s="182">
        <f>'SPONSOR COSTS-10y'!AJ90</f>
        <v>0</v>
      </c>
      <c r="AK41" s="87">
        <f>'SPONSOR COSTS-10y'!AK90</f>
        <v>0</v>
      </c>
      <c r="AL41" s="22"/>
      <c r="AM41" s="370">
        <f>'SPONSOR COSTS-10y'!BV90</f>
        <v>0</v>
      </c>
    </row>
    <row r="42" spans="1:39" x14ac:dyDescent="0.25">
      <c r="A42" s="190">
        <f>'SPONSOR COSTS-10y'!A91</f>
        <v>0</v>
      </c>
      <c r="B42" s="553">
        <f>'SPONSOR COSTS-10y'!B91</f>
        <v>0</v>
      </c>
      <c r="C42" s="151" t="str">
        <f>'SPONSOR COSTS-10y'!C91</f>
        <v>Communications</v>
      </c>
      <c r="D42" s="123">
        <f>'SPONSOR COSTS-10y'!D91</f>
        <v>0</v>
      </c>
      <c r="E42" s="123">
        <f>'SPONSOR COSTS-10y'!E91</f>
        <v>0</v>
      </c>
      <c r="F42" s="123">
        <f>'SPONSOR COSTS-10y'!F91</f>
        <v>0</v>
      </c>
      <c r="G42" s="124">
        <f>'SPONSOR COSTS-10y'!G91</f>
        <v>0</v>
      </c>
      <c r="H42" s="124">
        <f>'SPONSOR COSTS-10y'!H91</f>
        <v>0</v>
      </c>
      <c r="I42" s="196">
        <f>'SPONSOR COSTS-10y'!I91</f>
        <v>0</v>
      </c>
      <c r="J42" s="22"/>
      <c r="K42" s="69">
        <f>'SPONSOR COSTS-10y'!K91</f>
        <v>0</v>
      </c>
      <c r="L42" s="22">
        <f>'SPONSOR COSTS-10y'!L91</f>
        <v>0</v>
      </c>
      <c r="M42" s="22">
        <f>'SPONSOR COSTS-10y'!M91</f>
        <v>0</v>
      </c>
      <c r="N42" s="182">
        <f>'SPONSOR COSTS-10y'!N91</f>
        <v>0</v>
      </c>
      <c r="O42" s="182">
        <f>'SPONSOR COSTS-10y'!O91</f>
        <v>0</v>
      </c>
      <c r="P42" s="196">
        <f>'SPONSOR COSTS-10y'!P91</f>
        <v>0</v>
      </c>
      <c r="Q42" s="22"/>
      <c r="R42" s="22">
        <f>'SPONSOR COSTS-10y'!R91</f>
        <v>0</v>
      </c>
      <c r="S42" s="22">
        <f>'SPONSOR COSTS-10y'!S91</f>
        <v>0</v>
      </c>
      <c r="T42" s="22">
        <f>'SPONSOR COSTS-10y'!T91</f>
        <v>0</v>
      </c>
      <c r="U42" s="182">
        <f>'SPONSOR COSTS-10y'!U91</f>
        <v>0</v>
      </c>
      <c r="V42" s="182">
        <f>'SPONSOR COSTS-10y'!V91</f>
        <v>0</v>
      </c>
      <c r="W42" s="196">
        <f>'SPONSOR COSTS-10y'!W91</f>
        <v>0</v>
      </c>
      <c r="X42" s="177">
        <f>'SPONSOR COSTS-10y'!X91</f>
        <v>0</v>
      </c>
      <c r="Y42" s="22">
        <f>'SPONSOR COSTS-10y'!Y91</f>
        <v>0</v>
      </c>
      <c r="Z42" s="22">
        <f>'SPONSOR COSTS-10y'!Z91</f>
        <v>0</v>
      </c>
      <c r="AA42" s="22">
        <f>'SPONSOR COSTS-10y'!AA91</f>
        <v>0</v>
      </c>
      <c r="AB42" s="182">
        <f>'SPONSOR COSTS-10y'!AB91</f>
        <v>0</v>
      </c>
      <c r="AC42" s="182"/>
      <c r="AD42" s="196">
        <f>'SPONSOR COSTS-10y'!AD91</f>
        <v>0</v>
      </c>
      <c r="AE42" s="22"/>
      <c r="AF42" s="22">
        <f>'SPONSOR COSTS-10y'!AF91</f>
        <v>0</v>
      </c>
      <c r="AG42" s="22">
        <f>'SPONSOR COSTS-10y'!AG91</f>
        <v>0</v>
      </c>
      <c r="AH42" s="22">
        <f>'SPONSOR COSTS-10y'!AH91</f>
        <v>0</v>
      </c>
      <c r="AI42" s="182">
        <f>'SPONSOR COSTS-10y'!AI91</f>
        <v>0</v>
      </c>
      <c r="AJ42" s="182">
        <f>'SPONSOR COSTS-10y'!AJ91</f>
        <v>0</v>
      </c>
      <c r="AK42" s="196">
        <f>'SPONSOR COSTS-10y'!AK91</f>
        <v>0</v>
      </c>
      <c r="AL42" s="22"/>
      <c r="AM42" s="28">
        <f>'SPONSOR COSTS-10y'!BV91</f>
        <v>0</v>
      </c>
    </row>
    <row r="43" spans="1:39" x14ac:dyDescent="0.25">
      <c r="A43" s="190"/>
      <c r="B43" s="553"/>
      <c r="C43" s="151" t="s">
        <v>54</v>
      </c>
      <c r="D43" s="123"/>
      <c r="E43" s="123"/>
      <c r="F43" s="123"/>
      <c r="G43" s="124"/>
      <c r="H43" s="124"/>
      <c r="I43" s="196">
        <f>'SPONSOR COSTS-10y'!I92</f>
        <v>0</v>
      </c>
      <c r="J43" s="22"/>
      <c r="K43" s="69"/>
      <c r="L43" s="22"/>
      <c r="M43" s="22"/>
      <c r="N43" s="182"/>
      <c r="O43" s="182"/>
      <c r="P43" s="196">
        <f>'SPONSOR COSTS-10y'!P92</f>
        <v>0</v>
      </c>
      <c r="Q43" s="22"/>
      <c r="R43" s="22"/>
      <c r="S43" s="22"/>
      <c r="T43" s="22"/>
      <c r="U43" s="182"/>
      <c r="V43" s="182"/>
      <c r="W43" s="196">
        <f>'SPONSOR COSTS-10y'!W92</f>
        <v>0</v>
      </c>
      <c r="X43" s="177"/>
      <c r="Y43" s="22"/>
      <c r="Z43" s="22"/>
      <c r="AA43" s="22"/>
      <c r="AB43" s="182"/>
      <c r="AC43" s="182"/>
      <c r="AD43" s="196">
        <f>'SPONSOR COSTS-10y'!AD92</f>
        <v>0</v>
      </c>
      <c r="AE43" s="22"/>
      <c r="AF43" s="22"/>
      <c r="AG43" s="22"/>
      <c r="AH43" s="22"/>
      <c r="AI43" s="182"/>
      <c r="AJ43" s="182"/>
      <c r="AK43" s="196">
        <f>'SPONSOR COSTS-10y'!AK92</f>
        <v>0</v>
      </c>
      <c r="AL43" s="22"/>
      <c r="AM43" s="28">
        <f>'SPONSOR COSTS-10y'!BV92</f>
        <v>0</v>
      </c>
    </row>
    <row r="44" spans="1:39" x14ac:dyDescent="0.25">
      <c r="A44" s="190">
        <f>'SPONSOR COSTS-10y'!A93</f>
        <v>0</v>
      </c>
      <c r="B44" s="553">
        <f>'SPONSOR COSTS-10y'!B93</f>
        <v>0</v>
      </c>
      <c r="C44" s="151" t="str">
        <f>'SPONSOR COSTS-10y'!C93</f>
        <v>Publications/Page Costs</v>
      </c>
      <c r="D44" s="123">
        <f>'SPONSOR COSTS-10y'!D93</f>
        <v>0</v>
      </c>
      <c r="E44" s="123">
        <f>'SPONSOR COSTS-10y'!E93</f>
        <v>0</v>
      </c>
      <c r="F44" s="123">
        <f>'SPONSOR COSTS-10y'!F93</f>
        <v>0</v>
      </c>
      <c r="G44" s="124">
        <f>'SPONSOR COSTS-10y'!G93</f>
        <v>0</v>
      </c>
      <c r="H44" s="124">
        <f>'SPONSOR COSTS-10y'!H93</f>
        <v>0</v>
      </c>
      <c r="I44" s="196">
        <f>'SPONSOR COSTS-10y'!I93</f>
        <v>0</v>
      </c>
      <c r="J44" s="22"/>
      <c r="K44" s="69">
        <f>'SPONSOR COSTS-10y'!K93</f>
        <v>0</v>
      </c>
      <c r="L44" s="22">
        <f>'SPONSOR COSTS-10y'!L93</f>
        <v>0</v>
      </c>
      <c r="M44" s="22">
        <f>'SPONSOR COSTS-10y'!M93</f>
        <v>0</v>
      </c>
      <c r="N44" s="182">
        <f>'SPONSOR COSTS-10y'!N93</f>
        <v>0</v>
      </c>
      <c r="O44" s="182">
        <f>'SPONSOR COSTS-10y'!O93</f>
        <v>0</v>
      </c>
      <c r="P44" s="196">
        <f>'SPONSOR COSTS-10y'!P93</f>
        <v>0</v>
      </c>
      <c r="Q44" s="22"/>
      <c r="R44" s="22">
        <f>'SPONSOR COSTS-10y'!R93</f>
        <v>0</v>
      </c>
      <c r="S44" s="22">
        <f>'SPONSOR COSTS-10y'!S93</f>
        <v>0</v>
      </c>
      <c r="T44" s="22">
        <f>'SPONSOR COSTS-10y'!T93</f>
        <v>0</v>
      </c>
      <c r="U44" s="182">
        <f>'SPONSOR COSTS-10y'!U93</f>
        <v>0</v>
      </c>
      <c r="V44" s="182">
        <f>'SPONSOR COSTS-10y'!V93</f>
        <v>0</v>
      </c>
      <c r="W44" s="196">
        <f>'SPONSOR COSTS-10y'!W93</f>
        <v>0</v>
      </c>
      <c r="X44" s="177">
        <f>'SPONSOR COSTS-10y'!X93</f>
        <v>0</v>
      </c>
      <c r="Y44" s="22">
        <f>'SPONSOR COSTS-10y'!Y93</f>
        <v>0</v>
      </c>
      <c r="Z44" s="22">
        <f>'SPONSOR COSTS-10y'!Z93</f>
        <v>0</v>
      </c>
      <c r="AA44" s="22">
        <f>'SPONSOR COSTS-10y'!AA93</f>
        <v>0</v>
      </c>
      <c r="AB44" s="182">
        <f>'SPONSOR COSTS-10y'!AB93</f>
        <v>0</v>
      </c>
      <c r="AC44" s="182"/>
      <c r="AD44" s="196">
        <f>'SPONSOR COSTS-10y'!AD93</f>
        <v>0</v>
      </c>
      <c r="AE44" s="22"/>
      <c r="AF44" s="22">
        <f>'SPONSOR COSTS-10y'!AF93</f>
        <v>0</v>
      </c>
      <c r="AG44" s="22">
        <f>'SPONSOR COSTS-10y'!AG93</f>
        <v>0</v>
      </c>
      <c r="AH44" s="22">
        <f>'SPONSOR COSTS-10y'!AH93</f>
        <v>0</v>
      </c>
      <c r="AI44" s="182">
        <f>'SPONSOR COSTS-10y'!AI93</f>
        <v>0</v>
      </c>
      <c r="AJ44" s="182">
        <f>'SPONSOR COSTS-10y'!AJ93</f>
        <v>0</v>
      </c>
      <c r="AK44" s="196">
        <f>'SPONSOR COSTS-10y'!AK93</f>
        <v>0</v>
      </c>
      <c r="AL44" s="22"/>
      <c r="AM44" s="28">
        <f>'SPONSOR COSTS-10y'!BV93</f>
        <v>0</v>
      </c>
    </row>
    <row r="45" spans="1:39" x14ac:dyDescent="0.25">
      <c r="A45" s="190">
        <f>'SPONSOR COSTS-10y'!A94</f>
        <v>0</v>
      </c>
      <c r="B45" s="553">
        <f>'SPONSOR COSTS-10y'!B94</f>
        <v>0</v>
      </c>
      <c r="C45" s="151" t="str">
        <f>'SPONSOR COSTS-10y'!C94</f>
        <v>Repairs &amp; Maintenance</v>
      </c>
      <c r="D45" s="123">
        <f>'SPONSOR COSTS-10y'!D94</f>
        <v>0</v>
      </c>
      <c r="E45" s="123">
        <f>'SPONSOR COSTS-10y'!E94</f>
        <v>0</v>
      </c>
      <c r="F45" s="123">
        <f>'SPONSOR COSTS-10y'!F94</f>
        <v>0</v>
      </c>
      <c r="G45" s="124">
        <f>'SPONSOR COSTS-10y'!G94</f>
        <v>0</v>
      </c>
      <c r="H45" s="124">
        <f>'SPONSOR COSTS-10y'!H94</f>
        <v>0</v>
      </c>
      <c r="I45" s="196">
        <f>'SPONSOR COSTS-10y'!I94</f>
        <v>0</v>
      </c>
      <c r="J45" s="22"/>
      <c r="K45" s="69">
        <f>'SPONSOR COSTS-10y'!K94</f>
        <v>0</v>
      </c>
      <c r="L45" s="22">
        <f>'SPONSOR COSTS-10y'!L94</f>
        <v>0</v>
      </c>
      <c r="M45" s="22">
        <f>'SPONSOR COSTS-10y'!M94</f>
        <v>0</v>
      </c>
      <c r="N45" s="182">
        <f>'SPONSOR COSTS-10y'!N94</f>
        <v>0</v>
      </c>
      <c r="O45" s="182">
        <f>'SPONSOR COSTS-10y'!O94</f>
        <v>0</v>
      </c>
      <c r="P45" s="196">
        <f>'SPONSOR COSTS-10y'!P94</f>
        <v>0</v>
      </c>
      <c r="Q45" s="22"/>
      <c r="R45" s="22">
        <f>'SPONSOR COSTS-10y'!R94</f>
        <v>0</v>
      </c>
      <c r="S45" s="22">
        <f>'SPONSOR COSTS-10y'!S94</f>
        <v>0</v>
      </c>
      <c r="T45" s="22">
        <f>'SPONSOR COSTS-10y'!T94</f>
        <v>0</v>
      </c>
      <c r="U45" s="182">
        <f>'SPONSOR COSTS-10y'!U94</f>
        <v>0</v>
      </c>
      <c r="V45" s="182">
        <f>'SPONSOR COSTS-10y'!V94</f>
        <v>0</v>
      </c>
      <c r="W45" s="196">
        <f>'SPONSOR COSTS-10y'!W94</f>
        <v>0</v>
      </c>
      <c r="X45" s="177">
        <f>'SPONSOR COSTS-10y'!X94</f>
        <v>0</v>
      </c>
      <c r="Y45" s="22">
        <f>'SPONSOR COSTS-10y'!Y94</f>
        <v>0</v>
      </c>
      <c r="Z45" s="22">
        <f>'SPONSOR COSTS-10y'!Z94</f>
        <v>0</v>
      </c>
      <c r="AA45" s="22">
        <f>'SPONSOR COSTS-10y'!AA94</f>
        <v>0</v>
      </c>
      <c r="AB45" s="182">
        <f>'SPONSOR COSTS-10y'!AB94</f>
        <v>0</v>
      </c>
      <c r="AC45" s="182"/>
      <c r="AD45" s="196">
        <f>'SPONSOR COSTS-10y'!AD94</f>
        <v>0</v>
      </c>
      <c r="AE45" s="22"/>
      <c r="AF45" s="22">
        <f>'SPONSOR COSTS-10y'!AF94</f>
        <v>0</v>
      </c>
      <c r="AG45" s="22">
        <f>'SPONSOR COSTS-10y'!AG94</f>
        <v>0</v>
      </c>
      <c r="AH45" s="22">
        <f>'SPONSOR COSTS-10y'!AH94</f>
        <v>0</v>
      </c>
      <c r="AI45" s="182">
        <f>'SPONSOR COSTS-10y'!AI94</f>
        <v>0</v>
      </c>
      <c r="AJ45" s="182">
        <f>'SPONSOR COSTS-10y'!AJ94</f>
        <v>0</v>
      </c>
      <c r="AK45" s="196">
        <f>'SPONSOR COSTS-10y'!AK94</f>
        <v>0</v>
      </c>
      <c r="AL45" s="22"/>
      <c r="AM45" s="28">
        <f>'SPONSOR COSTS-10y'!BV94</f>
        <v>0</v>
      </c>
    </row>
    <row r="46" spans="1:39" x14ac:dyDescent="0.25">
      <c r="A46" s="190">
        <f>'SPONSOR COSTS-10y'!A95</f>
        <v>0</v>
      </c>
      <c r="B46" s="553">
        <f>'SPONSOR COSTS-10y'!B95</f>
        <v>0</v>
      </c>
      <c r="C46" s="151" t="str">
        <f>'SPONSOR COSTS-10y'!C95</f>
        <v>Shipping</v>
      </c>
      <c r="D46" s="123">
        <f>'SPONSOR COSTS-10y'!D95</f>
        <v>0</v>
      </c>
      <c r="E46" s="123">
        <f>'SPONSOR COSTS-10y'!E95</f>
        <v>0</v>
      </c>
      <c r="F46" s="123">
        <f>'SPONSOR COSTS-10y'!F95</f>
        <v>0</v>
      </c>
      <c r="G46" s="124">
        <f>'SPONSOR COSTS-10y'!G95</f>
        <v>0</v>
      </c>
      <c r="H46" s="124">
        <f>'SPONSOR COSTS-10y'!H95</f>
        <v>0</v>
      </c>
      <c r="I46" s="196">
        <f>'SPONSOR COSTS-10y'!I95</f>
        <v>0</v>
      </c>
      <c r="J46" s="22"/>
      <c r="K46" s="69">
        <f>'SPONSOR COSTS-10y'!K95</f>
        <v>0</v>
      </c>
      <c r="L46" s="22">
        <f>'SPONSOR COSTS-10y'!L95</f>
        <v>0</v>
      </c>
      <c r="M46" s="22">
        <f>'SPONSOR COSTS-10y'!M95</f>
        <v>0</v>
      </c>
      <c r="N46" s="182">
        <f>'SPONSOR COSTS-10y'!N95</f>
        <v>0</v>
      </c>
      <c r="O46" s="182">
        <f>'SPONSOR COSTS-10y'!O95</f>
        <v>0</v>
      </c>
      <c r="P46" s="196">
        <f>'SPONSOR COSTS-10y'!P95</f>
        <v>0</v>
      </c>
      <c r="Q46" s="22"/>
      <c r="R46" s="22">
        <f>'SPONSOR COSTS-10y'!R95</f>
        <v>0</v>
      </c>
      <c r="S46" s="22">
        <f>'SPONSOR COSTS-10y'!S95</f>
        <v>0</v>
      </c>
      <c r="T46" s="22">
        <f>'SPONSOR COSTS-10y'!T95</f>
        <v>0</v>
      </c>
      <c r="U46" s="182">
        <f>'SPONSOR COSTS-10y'!U95</f>
        <v>0</v>
      </c>
      <c r="V46" s="182">
        <f>'SPONSOR COSTS-10y'!V95</f>
        <v>0</v>
      </c>
      <c r="W46" s="196">
        <f>'SPONSOR COSTS-10y'!W95</f>
        <v>0</v>
      </c>
      <c r="X46" s="177">
        <f>'SPONSOR COSTS-10y'!X95</f>
        <v>0</v>
      </c>
      <c r="Y46" s="22">
        <f>'SPONSOR COSTS-10y'!Y95</f>
        <v>0</v>
      </c>
      <c r="Z46" s="22">
        <f>'SPONSOR COSTS-10y'!Z95</f>
        <v>0</v>
      </c>
      <c r="AA46" s="22">
        <f>'SPONSOR COSTS-10y'!AA95</f>
        <v>0</v>
      </c>
      <c r="AB46" s="182">
        <f>'SPONSOR COSTS-10y'!AB95</f>
        <v>0</v>
      </c>
      <c r="AC46" s="182"/>
      <c r="AD46" s="196">
        <f>'SPONSOR COSTS-10y'!AD95</f>
        <v>0</v>
      </c>
      <c r="AE46" s="22"/>
      <c r="AF46" s="22">
        <f>'SPONSOR COSTS-10y'!AF95</f>
        <v>0</v>
      </c>
      <c r="AG46" s="22">
        <f>'SPONSOR COSTS-10y'!AG95</f>
        <v>0</v>
      </c>
      <c r="AH46" s="22">
        <f>'SPONSOR COSTS-10y'!AH95</f>
        <v>0</v>
      </c>
      <c r="AI46" s="182">
        <f>'SPONSOR COSTS-10y'!AI95</f>
        <v>0</v>
      </c>
      <c r="AJ46" s="182">
        <f>'SPONSOR COSTS-10y'!AJ95</f>
        <v>0</v>
      </c>
      <c r="AK46" s="196">
        <f>'SPONSOR COSTS-10y'!AK95</f>
        <v>0</v>
      </c>
      <c r="AL46" s="22"/>
      <c r="AM46" s="28">
        <f>'SPONSOR COSTS-10y'!BV95</f>
        <v>0</v>
      </c>
    </row>
    <row r="47" spans="1:39" x14ac:dyDescent="0.25">
      <c r="A47" s="190">
        <f>'SPONSOR COSTS-10y'!A96</f>
        <v>0</v>
      </c>
      <c r="B47" s="553">
        <f>'SPONSOR COSTS-10y'!B96</f>
        <v>0</v>
      </c>
      <c r="C47" s="151" t="str">
        <f>'SPONSOR COSTS-10y'!C96</f>
        <v>Lab Analysis - Off Campus</v>
      </c>
      <c r="D47" s="123">
        <f>'SPONSOR COSTS-10y'!D96</f>
        <v>0</v>
      </c>
      <c r="E47" s="123">
        <f>'SPONSOR COSTS-10y'!E96</f>
        <v>0</v>
      </c>
      <c r="F47" s="123">
        <f>'SPONSOR COSTS-10y'!F96</f>
        <v>0</v>
      </c>
      <c r="G47" s="124">
        <f>'SPONSOR COSTS-10y'!G96</f>
        <v>0</v>
      </c>
      <c r="H47" s="124">
        <f>'SPONSOR COSTS-10y'!H96</f>
        <v>0</v>
      </c>
      <c r="I47" s="196">
        <f>'SPONSOR COSTS-10y'!I96</f>
        <v>0</v>
      </c>
      <c r="J47" s="22"/>
      <c r="K47" s="69">
        <f>'SPONSOR COSTS-10y'!K96</f>
        <v>0</v>
      </c>
      <c r="L47" s="22">
        <f>'SPONSOR COSTS-10y'!L96</f>
        <v>0</v>
      </c>
      <c r="M47" s="22">
        <f>'SPONSOR COSTS-10y'!M96</f>
        <v>0</v>
      </c>
      <c r="N47" s="182">
        <f>'SPONSOR COSTS-10y'!N96</f>
        <v>0</v>
      </c>
      <c r="O47" s="182">
        <f>'SPONSOR COSTS-10y'!O96</f>
        <v>0</v>
      </c>
      <c r="P47" s="196">
        <f>'SPONSOR COSTS-10y'!P96</f>
        <v>0</v>
      </c>
      <c r="Q47" s="22"/>
      <c r="R47" s="22">
        <f>'SPONSOR COSTS-10y'!R96</f>
        <v>0</v>
      </c>
      <c r="S47" s="22">
        <f>'SPONSOR COSTS-10y'!S96</f>
        <v>0</v>
      </c>
      <c r="T47" s="22">
        <f>'SPONSOR COSTS-10y'!T96</f>
        <v>0</v>
      </c>
      <c r="U47" s="182">
        <f>'SPONSOR COSTS-10y'!U96</f>
        <v>0</v>
      </c>
      <c r="V47" s="182">
        <f>'SPONSOR COSTS-10y'!V96</f>
        <v>0</v>
      </c>
      <c r="W47" s="196">
        <f>'SPONSOR COSTS-10y'!W96</f>
        <v>0</v>
      </c>
      <c r="X47" s="177">
        <f>'SPONSOR COSTS-10y'!X96</f>
        <v>0</v>
      </c>
      <c r="Y47" s="22">
        <f>'SPONSOR COSTS-10y'!Y96</f>
        <v>0</v>
      </c>
      <c r="Z47" s="22">
        <f>'SPONSOR COSTS-10y'!Z96</f>
        <v>0</v>
      </c>
      <c r="AA47" s="22">
        <f>'SPONSOR COSTS-10y'!AA96</f>
        <v>0</v>
      </c>
      <c r="AB47" s="182">
        <f>'SPONSOR COSTS-10y'!AB96</f>
        <v>0</v>
      </c>
      <c r="AC47" s="182"/>
      <c r="AD47" s="196">
        <f>'SPONSOR COSTS-10y'!AD96</f>
        <v>0</v>
      </c>
      <c r="AE47" s="22"/>
      <c r="AF47" s="22">
        <f>'SPONSOR COSTS-10y'!AF96</f>
        <v>0</v>
      </c>
      <c r="AG47" s="22">
        <f>'SPONSOR COSTS-10y'!AG96</f>
        <v>0</v>
      </c>
      <c r="AH47" s="22">
        <f>'SPONSOR COSTS-10y'!AH96</f>
        <v>0</v>
      </c>
      <c r="AI47" s="182">
        <f>'SPONSOR COSTS-10y'!AI96</f>
        <v>0</v>
      </c>
      <c r="AJ47" s="182">
        <f>'SPONSOR COSTS-10y'!AJ96</f>
        <v>0</v>
      </c>
      <c r="AK47" s="196">
        <f>'SPONSOR COSTS-10y'!AK96</f>
        <v>0</v>
      </c>
      <c r="AL47" s="22"/>
      <c r="AM47" s="28">
        <f>'SPONSOR COSTS-10y'!BV96</f>
        <v>0</v>
      </c>
    </row>
    <row r="48" spans="1:39" x14ac:dyDescent="0.25">
      <c r="A48" s="190">
        <f>'SPONSOR COSTS-10y'!A97</f>
        <v>0</v>
      </c>
      <c r="B48" s="553">
        <f>'SPONSOR COSTS-10y'!B97</f>
        <v>0</v>
      </c>
      <c r="C48" s="151" t="str">
        <f>'SPONSOR COSTS-10y'!C97</f>
        <v>Study Participants</v>
      </c>
      <c r="D48" s="123">
        <f>'SPONSOR COSTS-10y'!D97</f>
        <v>0</v>
      </c>
      <c r="E48" s="123">
        <f>'SPONSOR COSTS-10y'!E97</f>
        <v>0</v>
      </c>
      <c r="F48" s="123">
        <f>'SPONSOR COSTS-10y'!F97</f>
        <v>0</v>
      </c>
      <c r="G48" s="124">
        <f>'SPONSOR COSTS-10y'!G97</f>
        <v>0</v>
      </c>
      <c r="H48" s="124">
        <f>'SPONSOR COSTS-10y'!H97</f>
        <v>0</v>
      </c>
      <c r="I48" s="196">
        <f>'SPONSOR COSTS-10y'!I97</f>
        <v>0</v>
      </c>
      <c r="J48" s="22"/>
      <c r="K48" s="69">
        <f>'SPONSOR COSTS-10y'!K97</f>
        <v>0</v>
      </c>
      <c r="L48" s="22">
        <f>'SPONSOR COSTS-10y'!L97</f>
        <v>0</v>
      </c>
      <c r="M48" s="22">
        <f>'SPONSOR COSTS-10y'!M97</f>
        <v>0</v>
      </c>
      <c r="N48" s="182">
        <f>'SPONSOR COSTS-10y'!N97</f>
        <v>0</v>
      </c>
      <c r="O48" s="182">
        <f>'SPONSOR COSTS-10y'!O97</f>
        <v>0</v>
      </c>
      <c r="P48" s="196">
        <f>'SPONSOR COSTS-10y'!P97</f>
        <v>0</v>
      </c>
      <c r="Q48" s="22"/>
      <c r="R48" s="22">
        <f>'SPONSOR COSTS-10y'!R97</f>
        <v>0</v>
      </c>
      <c r="S48" s="22">
        <f>'SPONSOR COSTS-10y'!S97</f>
        <v>0</v>
      </c>
      <c r="T48" s="22">
        <f>'SPONSOR COSTS-10y'!T97</f>
        <v>0</v>
      </c>
      <c r="U48" s="182">
        <f>'SPONSOR COSTS-10y'!U97</f>
        <v>0</v>
      </c>
      <c r="V48" s="182">
        <f>'SPONSOR COSTS-10y'!V97</f>
        <v>0</v>
      </c>
      <c r="W48" s="196">
        <f>'SPONSOR COSTS-10y'!W97</f>
        <v>0</v>
      </c>
      <c r="X48" s="177">
        <f>'SPONSOR COSTS-10y'!X97</f>
        <v>0</v>
      </c>
      <c r="Y48" s="22">
        <f>'SPONSOR COSTS-10y'!Y97</f>
        <v>0</v>
      </c>
      <c r="Z48" s="22">
        <f>'SPONSOR COSTS-10y'!Z97</f>
        <v>0</v>
      </c>
      <c r="AA48" s="22">
        <f>'SPONSOR COSTS-10y'!AA97</f>
        <v>0</v>
      </c>
      <c r="AB48" s="182">
        <f>'SPONSOR COSTS-10y'!AB97</f>
        <v>0</v>
      </c>
      <c r="AC48" s="182"/>
      <c r="AD48" s="196">
        <f>'SPONSOR COSTS-10y'!AD97</f>
        <v>0</v>
      </c>
      <c r="AE48" s="22"/>
      <c r="AF48" s="22">
        <f>'SPONSOR COSTS-10y'!AF97</f>
        <v>0</v>
      </c>
      <c r="AG48" s="22">
        <f>'SPONSOR COSTS-10y'!AG97</f>
        <v>0</v>
      </c>
      <c r="AH48" s="22">
        <f>'SPONSOR COSTS-10y'!AH97</f>
        <v>0</v>
      </c>
      <c r="AI48" s="182">
        <f>'SPONSOR COSTS-10y'!AI97</f>
        <v>0</v>
      </c>
      <c r="AJ48" s="182">
        <f>'SPONSOR COSTS-10y'!AJ97</f>
        <v>0</v>
      </c>
      <c r="AK48" s="196">
        <f>'SPONSOR COSTS-10y'!AK97</f>
        <v>0</v>
      </c>
      <c r="AL48" s="22"/>
      <c r="AM48" s="28">
        <f>'SPONSOR COSTS-10y'!BV97</f>
        <v>0</v>
      </c>
    </row>
    <row r="49" spans="1:39" x14ac:dyDescent="0.25">
      <c r="A49" s="190">
        <f>'SPONSOR COSTS-10y'!A99</f>
        <v>0</v>
      </c>
      <c r="B49" s="553">
        <f>'SPONSOR COSTS-10y'!B98</f>
        <v>0</v>
      </c>
      <c r="C49" s="151" t="str">
        <f>'SPONSOR COSTS-10y'!C98</f>
        <v>Other Current Services</v>
      </c>
      <c r="D49" s="123">
        <f>'SPONSOR COSTS-10y'!D98</f>
        <v>0</v>
      </c>
      <c r="E49" s="123">
        <f>'SPONSOR COSTS-10y'!E98</f>
        <v>0</v>
      </c>
      <c r="F49" s="123">
        <f>'SPONSOR COSTS-10y'!F98</f>
        <v>0</v>
      </c>
      <c r="G49" s="124">
        <f>'SPONSOR COSTS-10y'!G98</f>
        <v>0</v>
      </c>
      <c r="H49" s="124">
        <f>'SPONSOR COSTS-10y'!H98</f>
        <v>0</v>
      </c>
      <c r="I49" s="196">
        <f>'SPONSOR COSTS-10y'!I98</f>
        <v>0</v>
      </c>
      <c r="J49" s="22"/>
      <c r="K49" s="69">
        <f>'SPONSOR COSTS-10y'!K98</f>
        <v>0</v>
      </c>
      <c r="L49" s="22">
        <f>'SPONSOR COSTS-10y'!L98</f>
        <v>0</v>
      </c>
      <c r="M49" s="22">
        <f>'SPONSOR COSTS-10y'!M98</f>
        <v>0</v>
      </c>
      <c r="N49" s="182">
        <f>'SPONSOR COSTS-10y'!N98</f>
        <v>0</v>
      </c>
      <c r="O49" s="182">
        <f>'SPONSOR COSTS-10y'!O98</f>
        <v>0</v>
      </c>
      <c r="P49" s="196">
        <f>'SPONSOR COSTS-10y'!P98</f>
        <v>0</v>
      </c>
      <c r="Q49" s="22"/>
      <c r="R49" s="22">
        <f>'SPONSOR COSTS-10y'!R98</f>
        <v>0</v>
      </c>
      <c r="S49" s="22">
        <f>'SPONSOR COSTS-10y'!S98</f>
        <v>0</v>
      </c>
      <c r="T49" s="22">
        <f>'SPONSOR COSTS-10y'!T98</f>
        <v>0</v>
      </c>
      <c r="U49" s="182">
        <f>'SPONSOR COSTS-10y'!U98</f>
        <v>0</v>
      </c>
      <c r="V49" s="182">
        <f>'SPONSOR COSTS-10y'!V98</f>
        <v>0</v>
      </c>
      <c r="W49" s="196">
        <f>'SPONSOR COSTS-10y'!W98</f>
        <v>0</v>
      </c>
      <c r="X49" s="177">
        <f>'SPONSOR COSTS-10y'!X98</f>
        <v>0</v>
      </c>
      <c r="Y49" s="22">
        <f>'SPONSOR COSTS-10y'!Y98</f>
        <v>0</v>
      </c>
      <c r="Z49" s="22">
        <f>'SPONSOR COSTS-10y'!Z98</f>
        <v>0</v>
      </c>
      <c r="AA49" s="22">
        <f>'SPONSOR COSTS-10y'!AA98</f>
        <v>0</v>
      </c>
      <c r="AB49" s="182">
        <f>'SPONSOR COSTS-10y'!AB98</f>
        <v>0</v>
      </c>
      <c r="AC49" s="182"/>
      <c r="AD49" s="196">
        <f>'SPONSOR COSTS-10y'!AD98</f>
        <v>0</v>
      </c>
      <c r="AE49" s="22"/>
      <c r="AF49" s="22">
        <f>'SPONSOR COSTS-10y'!AF98</f>
        <v>0</v>
      </c>
      <c r="AG49" s="22">
        <f>'SPONSOR COSTS-10y'!AG98</f>
        <v>0</v>
      </c>
      <c r="AH49" s="22">
        <f>'SPONSOR COSTS-10y'!AH98</f>
        <v>0</v>
      </c>
      <c r="AI49" s="182">
        <f>'SPONSOR COSTS-10y'!AI98</f>
        <v>0</v>
      </c>
      <c r="AJ49" s="182">
        <f>'SPONSOR COSTS-10y'!AJ98</f>
        <v>0</v>
      </c>
      <c r="AK49" s="196">
        <f>'SPONSOR COSTS-10y'!AK98</f>
        <v>0</v>
      </c>
      <c r="AL49" s="22"/>
      <c r="AM49" s="28">
        <f>'SPONSOR COSTS-10y'!BV98</f>
        <v>0</v>
      </c>
    </row>
    <row r="50" spans="1:39" x14ac:dyDescent="0.25">
      <c r="A50" s="190">
        <f>'SPONSOR COSTS-10y'!A98</f>
        <v>0</v>
      </c>
      <c r="B50" s="697" t="str">
        <f>'SPONSOR COSTS-10y'!B99</f>
        <v xml:space="preserve">*Participant Support Costs </v>
      </c>
      <c r="C50" s="698"/>
      <c r="D50" s="123">
        <f>'SPONSOR COSTS-10y'!D99</f>
        <v>0</v>
      </c>
      <c r="E50" s="123" t="str">
        <f>'SPONSOR COSTS-10y'!F99</f>
        <v># Participants</v>
      </c>
      <c r="F50" s="123" t="str">
        <f>'SPONSOR COSTS-10y'!G99</f>
        <v>Cost per Part.</v>
      </c>
      <c r="G50" s="124" t="e">
        <f>'SPONSOR COSTS-10y'!#REF!</f>
        <v>#REF!</v>
      </c>
      <c r="H50" s="124">
        <f>'SPONSOR COSTS-10y'!H99</f>
        <v>0</v>
      </c>
      <c r="I50" s="555">
        <f>'SPONSOR COSTS-10y'!I99</f>
        <v>0</v>
      </c>
      <c r="J50" s="22"/>
      <c r="K50" s="69" t="str">
        <f>'SPONSOR COSTS-10y'!M99</f>
        <v># Participants</v>
      </c>
      <c r="L50" s="22" t="e">
        <f>'SPONSOR COSTS-10y'!#REF!</f>
        <v>#REF!</v>
      </c>
      <c r="M50" s="22" t="str">
        <f>'SPONSOR COSTS-10y'!N99</f>
        <v>Cost per Part.</v>
      </c>
      <c r="N50" s="182" t="e">
        <f>'SPONSOR COSTS-10y'!#REF!</f>
        <v>#REF!</v>
      </c>
      <c r="O50" s="182">
        <f>'SPONSOR COSTS-10y'!O99</f>
        <v>0</v>
      </c>
      <c r="P50" s="555">
        <f>'SPONSOR COSTS-10y'!P99</f>
        <v>0</v>
      </c>
      <c r="Q50" s="22"/>
      <c r="R50" s="22" t="str">
        <f>'SPONSOR COSTS-10y'!T99</f>
        <v># Participants</v>
      </c>
      <c r="S50" s="22" t="e">
        <f>'SPONSOR COSTS-10y'!#REF!</f>
        <v>#REF!</v>
      </c>
      <c r="T50" s="22" t="str">
        <f>'SPONSOR COSTS-10y'!U99</f>
        <v>Cost per Part.</v>
      </c>
      <c r="U50" s="182" t="e">
        <f>'SPONSOR COSTS-10y'!#REF!</f>
        <v>#REF!</v>
      </c>
      <c r="V50" s="182">
        <f>'SPONSOR COSTS-10y'!V99</f>
        <v>0</v>
      </c>
      <c r="W50" s="555">
        <f>'SPONSOR COSTS-10y'!W99</f>
        <v>0</v>
      </c>
      <c r="X50" s="177">
        <f>'SPONSOR COSTS-10y'!X99</f>
        <v>0</v>
      </c>
      <c r="Y50" s="22" t="str">
        <f>'SPONSOR COSTS-10y'!AA99</f>
        <v># Participants</v>
      </c>
      <c r="Z50" s="22" t="e">
        <f>'SPONSOR COSTS-10y'!#REF!</f>
        <v>#REF!</v>
      </c>
      <c r="AA50" s="22" t="str">
        <f>'SPONSOR COSTS-10y'!AB99</f>
        <v>Cost per Part.</v>
      </c>
      <c r="AB50" s="182" t="e">
        <f>'SPONSOR COSTS-10y'!#REF!</f>
        <v>#REF!</v>
      </c>
      <c r="AC50" s="182"/>
      <c r="AD50" s="555">
        <f>'SPONSOR COSTS-10y'!AD99</f>
        <v>0</v>
      </c>
      <c r="AE50" s="22"/>
      <c r="AF50" s="22" t="str">
        <f>'SPONSOR COSTS-10y'!AH99</f>
        <v># Participants</v>
      </c>
      <c r="AG50" s="22" t="e">
        <f>'SPONSOR COSTS-10y'!#REF!</f>
        <v>#REF!</v>
      </c>
      <c r="AH50" s="22" t="str">
        <f>'SPONSOR COSTS-10y'!AI99</f>
        <v>Cost per Part.</v>
      </c>
      <c r="AI50" s="182" t="e">
        <f>'SPONSOR COSTS-10y'!#REF!</f>
        <v>#REF!</v>
      </c>
      <c r="AJ50" s="182">
        <f>'SPONSOR COSTS-10y'!AJ99</f>
        <v>0</v>
      </c>
      <c r="AK50" s="555">
        <f>'SPONSOR COSTS-10y'!AK99</f>
        <v>0</v>
      </c>
      <c r="AL50" s="22"/>
      <c r="AM50" s="556">
        <f>'SPONSOR COSTS-10y'!BV99</f>
        <v>0</v>
      </c>
    </row>
    <row r="51" spans="1:39" x14ac:dyDescent="0.25">
      <c r="A51" s="190"/>
      <c r="B51" s="553"/>
      <c r="C51" s="151" t="str">
        <f>'SPONSOR COSTS-10y'!C100</f>
        <v>Stipends NCSU (56967)</v>
      </c>
      <c r="D51" s="123">
        <f>'SPONSOR COSTS-10y'!D100</f>
        <v>0</v>
      </c>
      <c r="E51" s="123">
        <f>'SPONSOR COSTS-10y'!F100</f>
        <v>0</v>
      </c>
      <c r="F51" s="123">
        <f>'SPONSOR COSTS-10y'!G100</f>
        <v>0</v>
      </c>
      <c r="G51" s="124" t="e">
        <f>'SPONSOR COSTS-10y'!#REF!</f>
        <v>#REF!</v>
      </c>
      <c r="H51" s="124">
        <f>'SPONSOR COSTS-10y'!H100</f>
        <v>0</v>
      </c>
      <c r="I51" s="196">
        <f>'SPONSOR COSTS-10y'!I100</f>
        <v>0</v>
      </c>
      <c r="J51" s="22"/>
      <c r="K51" s="69">
        <f>'SPONSOR COSTS-10y'!M100</f>
        <v>0</v>
      </c>
      <c r="L51" s="22" t="e">
        <f>'SPONSOR COSTS-10y'!#REF!</f>
        <v>#REF!</v>
      </c>
      <c r="M51" s="22">
        <f>'SPONSOR COSTS-10y'!N100</f>
        <v>0</v>
      </c>
      <c r="N51" s="182" t="e">
        <f>'SPONSOR COSTS-10y'!#REF!</f>
        <v>#REF!</v>
      </c>
      <c r="O51" s="182">
        <f>'SPONSOR COSTS-10y'!O100</f>
        <v>0</v>
      </c>
      <c r="P51" s="196">
        <f>'SPONSOR COSTS-10y'!P100</f>
        <v>0</v>
      </c>
      <c r="Q51" s="22"/>
      <c r="R51" s="22">
        <f>'SPONSOR COSTS-10y'!T100</f>
        <v>0</v>
      </c>
      <c r="S51" s="22" t="e">
        <f>'SPONSOR COSTS-10y'!#REF!</f>
        <v>#REF!</v>
      </c>
      <c r="T51" s="22">
        <f>'SPONSOR COSTS-10y'!U100</f>
        <v>0</v>
      </c>
      <c r="U51" s="182" t="e">
        <f>'SPONSOR COSTS-10y'!#REF!</f>
        <v>#REF!</v>
      </c>
      <c r="V51" s="182">
        <f>'SPONSOR COSTS-10y'!V100</f>
        <v>0</v>
      </c>
      <c r="W51" s="196">
        <f>'SPONSOR COSTS-10y'!W100</f>
        <v>0</v>
      </c>
      <c r="X51" s="177">
        <f>'SPONSOR COSTS-10y'!X100</f>
        <v>0</v>
      </c>
      <c r="Y51" s="22">
        <f>'SPONSOR COSTS-10y'!AA100</f>
        <v>0</v>
      </c>
      <c r="Z51" s="22" t="e">
        <f>'SPONSOR COSTS-10y'!#REF!</f>
        <v>#REF!</v>
      </c>
      <c r="AA51" s="22">
        <f>'SPONSOR COSTS-10y'!AB100</f>
        <v>0</v>
      </c>
      <c r="AB51" s="182" t="e">
        <f>'SPONSOR COSTS-10y'!#REF!</f>
        <v>#REF!</v>
      </c>
      <c r="AC51" s="182"/>
      <c r="AD51" s="196">
        <f>'SPONSOR COSTS-10y'!AD100</f>
        <v>0</v>
      </c>
      <c r="AE51" s="22"/>
      <c r="AF51" s="22">
        <f>'SPONSOR COSTS-10y'!AH100</f>
        <v>0</v>
      </c>
      <c r="AG51" s="22" t="e">
        <f>'SPONSOR COSTS-10y'!#REF!</f>
        <v>#REF!</v>
      </c>
      <c r="AH51" s="22">
        <f>'SPONSOR COSTS-10y'!AI100</f>
        <v>0</v>
      </c>
      <c r="AI51" s="182" t="e">
        <f>'SPONSOR COSTS-10y'!#REF!</f>
        <v>#REF!</v>
      </c>
      <c r="AJ51" s="182">
        <f>'SPONSOR COSTS-10y'!AJ100</f>
        <v>0</v>
      </c>
      <c r="AK51" s="196">
        <f>'SPONSOR COSTS-10y'!AK100</f>
        <v>0</v>
      </c>
      <c r="AL51" s="22"/>
      <c r="AM51" s="28">
        <f>'SPONSOR COSTS-10y'!BV100</f>
        <v>0</v>
      </c>
    </row>
    <row r="52" spans="1:39" x14ac:dyDescent="0.25">
      <c r="A52" s="190"/>
      <c r="B52" s="553"/>
      <c r="C52" s="151" t="str">
        <f>'SPONSOR COSTS-10y'!C101</f>
        <v>Stipends Non-NCSU (56966)</v>
      </c>
      <c r="D52" s="123">
        <f>'SPONSOR COSTS-10y'!D101</f>
        <v>0</v>
      </c>
      <c r="E52" s="123">
        <f>'SPONSOR COSTS-10y'!F101</f>
        <v>0</v>
      </c>
      <c r="F52" s="123">
        <f>'SPONSOR COSTS-10y'!G101</f>
        <v>0</v>
      </c>
      <c r="G52" s="124" t="e">
        <f>'SPONSOR COSTS-10y'!#REF!</f>
        <v>#REF!</v>
      </c>
      <c r="H52" s="124">
        <f>'SPONSOR COSTS-10y'!H101</f>
        <v>0</v>
      </c>
      <c r="I52" s="196">
        <f>'SPONSOR COSTS-10y'!I101</f>
        <v>0</v>
      </c>
      <c r="J52" s="22"/>
      <c r="K52" s="69">
        <f>'SPONSOR COSTS-10y'!M101</f>
        <v>0</v>
      </c>
      <c r="L52" s="22" t="e">
        <f>'SPONSOR COSTS-10y'!#REF!</f>
        <v>#REF!</v>
      </c>
      <c r="M52" s="22">
        <f>'SPONSOR COSTS-10y'!N101</f>
        <v>0</v>
      </c>
      <c r="N52" s="182" t="e">
        <f>'SPONSOR COSTS-10y'!#REF!</f>
        <v>#REF!</v>
      </c>
      <c r="O52" s="182">
        <f>'SPONSOR COSTS-10y'!O101</f>
        <v>0</v>
      </c>
      <c r="P52" s="196">
        <f>'SPONSOR COSTS-10y'!P101</f>
        <v>0</v>
      </c>
      <c r="Q52" s="22"/>
      <c r="R52" s="22">
        <f>'SPONSOR COSTS-10y'!T101</f>
        <v>0</v>
      </c>
      <c r="S52" s="22" t="e">
        <f>'SPONSOR COSTS-10y'!#REF!</f>
        <v>#REF!</v>
      </c>
      <c r="T52" s="22">
        <f>'SPONSOR COSTS-10y'!U101</f>
        <v>0</v>
      </c>
      <c r="U52" s="182" t="e">
        <f>'SPONSOR COSTS-10y'!#REF!</f>
        <v>#REF!</v>
      </c>
      <c r="V52" s="182">
        <f>'SPONSOR COSTS-10y'!V101</f>
        <v>0</v>
      </c>
      <c r="W52" s="196">
        <f>'SPONSOR COSTS-10y'!W101</f>
        <v>0</v>
      </c>
      <c r="X52" s="177">
        <f>'SPONSOR COSTS-10y'!X101</f>
        <v>0</v>
      </c>
      <c r="Y52" s="22">
        <f>'SPONSOR COSTS-10y'!AA101</f>
        <v>0</v>
      </c>
      <c r="Z52" s="22" t="e">
        <f>'SPONSOR COSTS-10y'!#REF!</f>
        <v>#REF!</v>
      </c>
      <c r="AA52" s="22">
        <f>'SPONSOR COSTS-10y'!AB101</f>
        <v>0</v>
      </c>
      <c r="AB52" s="182" t="e">
        <f>'SPONSOR COSTS-10y'!#REF!</f>
        <v>#REF!</v>
      </c>
      <c r="AC52" s="182"/>
      <c r="AD52" s="196">
        <f>'SPONSOR COSTS-10y'!AD101</f>
        <v>0</v>
      </c>
      <c r="AE52" s="22"/>
      <c r="AF52" s="22">
        <f>'SPONSOR COSTS-10y'!AH101</f>
        <v>0</v>
      </c>
      <c r="AG52" s="22" t="e">
        <f>'SPONSOR COSTS-10y'!#REF!</f>
        <v>#REF!</v>
      </c>
      <c r="AH52" s="22">
        <f>'SPONSOR COSTS-10y'!AI101</f>
        <v>0</v>
      </c>
      <c r="AI52" s="182" t="e">
        <f>'SPONSOR COSTS-10y'!#REF!</f>
        <v>#REF!</v>
      </c>
      <c r="AJ52" s="182">
        <f>'SPONSOR COSTS-10y'!AJ101</f>
        <v>0</v>
      </c>
      <c r="AK52" s="196">
        <f>'SPONSOR COSTS-10y'!AK101</f>
        <v>0</v>
      </c>
      <c r="AL52" s="22"/>
      <c r="AM52" s="28">
        <f>'SPONSOR COSTS-10y'!BV101</f>
        <v>0</v>
      </c>
    </row>
    <row r="53" spans="1:39" x14ac:dyDescent="0.25">
      <c r="A53" s="190"/>
      <c r="B53" s="553"/>
      <c r="C53" s="151" t="str">
        <f>'SPONSOR COSTS-10y'!C102</f>
        <v>Travel (56967/56966)</v>
      </c>
      <c r="D53" s="123">
        <f>'SPONSOR COSTS-10y'!D102</f>
        <v>0</v>
      </c>
      <c r="E53" s="123">
        <f>'SPONSOR COSTS-10y'!F102</f>
        <v>0</v>
      </c>
      <c r="F53" s="123">
        <f>'SPONSOR COSTS-10y'!G102</f>
        <v>0</v>
      </c>
      <c r="G53" s="124" t="e">
        <f>'SPONSOR COSTS-10y'!#REF!</f>
        <v>#REF!</v>
      </c>
      <c r="H53" s="124">
        <f>'SPONSOR COSTS-10y'!H102</f>
        <v>0</v>
      </c>
      <c r="I53" s="196">
        <f>'SPONSOR COSTS-10y'!I102</f>
        <v>0</v>
      </c>
      <c r="J53" s="22"/>
      <c r="K53" s="69">
        <f>'SPONSOR COSTS-10y'!M102</f>
        <v>0</v>
      </c>
      <c r="L53" s="22" t="e">
        <f>'SPONSOR COSTS-10y'!#REF!</f>
        <v>#REF!</v>
      </c>
      <c r="M53" s="22">
        <f>'SPONSOR COSTS-10y'!N102</f>
        <v>0</v>
      </c>
      <c r="N53" s="182" t="e">
        <f>'SPONSOR COSTS-10y'!#REF!</f>
        <v>#REF!</v>
      </c>
      <c r="O53" s="182">
        <f>'SPONSOR COSTS-10y'!O102</f>
        <v>0</v>
      </c>
      <c r="P53" s="196">
        <f>'SPONSOR COSTS-10y'!P102</f>
        <v>0</v>
      </c>
      <c r="Q53" s="22"/>
      <c r="R53" s="22">
        <f>'SPONSOR COSTS-10y'!T102</f>
        <v>0</v>
      </c>
      <c r="S53" s="22" t="e">
        <f>'SPONSOR COSTS-10y'!#REF!</f>
        <v>#REF!</v>
      </c>
      <c r="T53" s="22">
        <f>'SPONSOR COSTS-10y'!U102</f>
        <v>0</v>
      </c>
      <c r="U53" s="182" t="e">
        <f>'SPONSOR COSTS-10y'!#REF!</f>
        <v>#REF!</v>
      </c>
      <c r="V53" s="182">
        <f>'SPONSOR COSTS-10y'!V102</f>
        <v>0</v>
      </c>
      <c r="W53" s="196">
        <f>'SPONSOR COSTS-10y'!W102</f>
        <v>0</v>
      </c>
      <c r="X53" s="177">
        <f>'SPONSOR COSTS-10y'!X102</f>
        <v>0</v>
      </c>
      <c r="Y53" s="22">
        <f>'SPONSOR COSTS-10y'!AA102</f>
        <v>0</v>
      </c>
      <c r="Z53" s="22" t="e">
        <f>'SPONSOR COSTS-10y'!#REF!</f>
        <v>#REF!</v>
      </c>
      <c r="AA53" s="22">
        <f>'SPONSOR COSTS-10y'!AB102</f>
        <v>0</v>
      </c>
      <c r="AB53" s="182" t="e">
        <f>'SPONSOR COSTS-10y'!#REF!</f>
        <v>#REF!</v>
      </c>
      <c r="AC53" s="182"/>
      <c r="AD53" s="196">
        <f>'SPONSOR COSTS-10y'!AD102</f>
        <v>0</v>
      </c>
      <c r="AE53" s="22"/>
      <c r="AF53" s="22">
        <f>'SPONSOR COSTS-10y'!AH102</f>
        <v>0</v>
      </c>
      <c r="AG53" s="22" t="e">
        <f>'SPONSOR COSTS-10y'!#REF!</f>
        <v>#REF!</v>
      </c>
      <c r="AH53" s="22">
        <f>'SPONSOR COSTS-10y'!AI102</f>
        <v>0</v>
      </c>
      <c r="AI53" s="182" t="e">
        <f>'SPONSOR COSTS-10y'!#REF!</f>
        <v>#REF!</v>
      </c>
      <c r="AJ53" s="182">
        <f>'SPONSOR COSTS-10y'!AJ102</f>
        <v>0</v>
      </c>
      <c r="AK53" s="196">
        <f>'SPONSOR COSTS-10y'!AK102</f>
        <v>0</v>
      </c>
      <c r="AL53" s="22"/>
      <c r="AM53" s="28">
        <f>'SPONSOR COSTS-10y'!BV102</f>
        <v>0</v>
      </c>
    </row>
    <row r="54" spans="1:39" x14ac:dyDescent="0.25">
      <c r="A54" s="190"/>
      <c r="B54" s="553"/>
      <c r="C54" s="151" t="str">
        <f>'SPONSOR COSTS-10y'!C103</f>
        <v>Subsistence (56967/56966)</v>
      </c>
      <c r="D54" s="123">
        <f>'SPONSOR COSTS-10y'!D103</f>
        <v>0</v>
      </c>
      <c r="E54" s="123">
        <f>'SPONSOR COSTS-10y'!F103</f>
        <v>0</v>
      </c>
      <c r="F54" s="123">
        <f>'SPONSOR COSTS-10y'!G103</f>
        <v>0</v>
      </c>
      <c r="G54" s="124" t="e">
        <f>'SPONSOR COSTS-10y'!#REF!</f>
        <v>#REF!</v>
      </c>
      <c r="H54" s="124">
        <f>'SPONSOR COSTS-10y'!H103</f>
        <v>0</v>
      </c>
      <c r="I54" s="196">
        <f>'SPONSOR COSTS-10y'!I103</f>
        <v>0</v>
      </c>
      <c r="J54" s="22"/>
      <c r="K54" s="69">
        <f>'SPONSOR COSTS-10y'!M103</f>
        <v>0</v>
      </c>
      <c r="L54" s="22" t="e">
        <f>'SPONSOR COSTS-10y'!#REF!</f>
        <v>#REF!</v>
      </c>
      <c r="M54" s="22">
        <f>'SPONSOR COSTS-10y'!N103</f>
        <v>0</v>
      </c>
      <c r="N54" s="182" t="e">
        <f>'SPONSOR COSTS-10y'!#REF!</f>
        <v>#REF!</v>
      </c>
      <c r="O54" s="182">
        <f>'SPONSOR COSTS-10y'!O103</f>
        <v>0</v>
      </c>
      <c r="P54" s="196">
        <f>'SPONSOR COSTS-10y'!P103</f>
        <v>0</v>
      </c>
      <c r="Q54" s="22"/>
      <c r="R54" s="22">
        <f>'SPONSOR COSTS-10y'!T103</f>
        <v>0</v>
      </c>
      <c r="S54" s="22" t="e">
        <f>'SPONSOR COSTS-10y'!#REF!</f>
        <v>#REF!</v>
      </c>
      <c r="T54" s="22">
        <f>'SPONSOR COSTS-10y'!U103</f>
        <v>0</v>
      </c>
      <c r="U54" s="182" t="e">
        <f>'SPONSOR COSTS-10y'!#REF!</f>
        <v>#REF!</v>
      </c>
      <c r="V54" s="182">
        <f>'SPONSOR COSTS-10y'!V103</f>
        <v>0</v>
      </c>
      <c r="W54" s="196">
        <f>'SPONSOR COSTS-10y'!W103</f>
        <v>0</v>
      </c>
      <c r="X54" s="177">
        <f>'SPONSOR COSTS-10y'!X103</f>
        <v>0</v>
      </c>
      <c r="Y54" s="22">
        <f>'SPONSOR COSTS-10y'!AA103</f>
        <v>0</v>
      </c>
      <c r="Z54" s="22" t="e">
        <f>'SPONSOR COSTS-10y'!#REF!</f>
        <v>#REF!</v>
      </c>
      <c r="AA54" s="22">
        <f>'SPONSOR COSTS-10y'!AB103</f>
        <v>0</v>
      </c>
      <c r="AB54" s="182" t="e">
        <f>'SPONSOR COSTS-10y'!#REF!</f>
        <v>#REF!</v>
      </c>
      <c r="AC54" s="182"/>
      <c r="AD54" s="196">
        <f>'SPONSOR COSTS-10y'!AD103</f>
        <v>0</v>
      </c>
      <c r="AE54" s="22"/>
      <c r="AF54" s="22">
        <f>'SPONSOR COSTS-10y'!AH103</f>
        <v>0</v>
      </c>
      <c r="AG54" s="22" t="e">
        <f>'SPONSOR COSTS-10y'!#REF!</f>
        <v>#REF!</v>
      </c>
      <c r="AH54" s="22">
        <f>'SPONSOR COSTS-10y'!AI103</f>
        <v>0</v>
      </c>
      <c r="AI54" s="182" t="e">
        <f>'SPONSOR COSTS-10y'!#REF!</f>
        <v>#REF!</v>
      </c>
      <c r="AJ54" s="182">
        <f>'SPONSOR COSTS-10y'!AJ103</f>
        <v>0</v>
      </c>
      <c r="AK54" s="196">
        <f>'SPONSOR COSTS-10y'!AK103</f>
        <v>0</v>
      </c>
      <c r="AL54" s="22"/>
      <c r="AM54" s="28">
        <f>'SPONSOR COSTS-10y'!BV103</f>
        <v>0</v>
      </c>
    </row>
    <row r="55" spans="1:39" x14ac:dyDescent="0.25">
      <c r="A55" s="190"/>
      <c r="B55" s="553"/>
      <c r="C55" s="151" t="str">
        <f>'SPONSOR COSTS-10y'!C104</f>
        <v>Supplies (56971)</v>
      </c>
      <c r="D55" s="123">
        <f>'SPONSOR COSTS-10y'!D104</f>
        <v>0</v>
      </c>
      <c r="E55" s="123">
        <f>'SPONSOR COSTS-10y'!F104</f>
        <v>0</v>
      </c>
      <c r="F55" s="123">
        <f>'SPONSOR COSTS-10y'!G104</f>
        <v>0</v>
      </c>
      <c r="G55" s="124" t="e">
        <f>'SPONSOR COSTS-10y'!#REF!</f>
        <v>#REF!</v>
      </c>
      <c r="H55" s="124">
        <f>'SPONSOR COSTS-10y'!H104</f>
        <v>0</v>
      </c>
      <c r="I55" s="196">
        <f>'SPONSOR COSTS-10y'!I104</f>
        <v>0</v>
      </c>
      <c r="J55" s="22"/>
      <c r="K55" s="69">
        <f>'SPONSOR COSTS-10y'!M104</f>
        <v>0</v>
      </c>
      <c r="L55" s="22" t="e">
        <f>'SPONSOR COSTS-10y'!#REF!</f>
        <v>#REF!</v>
      </c>
      <c r="M55" s="22">
        <f>'SPONSOR COSTS-10y'!N104</f>
        <v>0</v>
      </c>
      <c r="N55" s="182" t="e">
        <f>'SPONSOR COSTS-10y'!#REF!</f>
        <v>#REF!</v>
      </c>
      <c r="O55" s="182">
        <f>'SPONSOR COSTS-10y'!O104</f>
        <v>0</v>
      </c>
      <c r="P55" s="196">
        <f>'SPONSOR COSTS-10y'!P104</f>
        <v>0</v>
      </c>
      <c r="Q55" s="22"/>
      <c r="R55" s="22">
        <f>'SPONSOR COSTS-10y'!T104</f>
        <v>0</v>
      </c>
      <c r="S55" s="22" t="e">
        <f>'SPONSOR COSTS-10y'!#REF!</f>
        <v>#REF!</v>
      </c>
      <c r="T55" s="22">
        <f>'SPONSOR COSTS-10y'!U104</f>
        <v>0</v>
      </c>
      <c r="U55" s="182" t="e">
        <f>'SPONSOR COSTS-10y'!#REF!</f>
        <v>#REF!</v>
      </c>
      <c r="V55" s="182">
        <f>'SPONSOR COSTS-10y'!V104</f>
        <v>0</v>
      </c>
      <c r="W55" s="196">
        <f>'SPONSOR COSTS-10y'!W104</f>
        <v>0</v>
      </c>
      <c r="X55" s="177">
        <f>'SPONSOR COSTS-10y'!X104</f>
        <v>0</v>
      </c>
      <c r="Y55" s="22">
        <f>'SPONSOR COSTS-10y'!AA104</f>
        <v>0</v>
      </c>
      <c r="Z55" s="22" t="e">
        <f>'SPONSOR COSTS-10y'!#REF!</f>
        <v>#REF!</v>
      </c>
      <c r="AA55" s="22">
        <f>'SPONSOR COSTS-10y'!AB104</f>
        <v>0</v>
      </c>
      <c r="AB55" s="182" t="e">
        <f>'SPONSOR COSTS-10y'!#REF!</f>
        <v>#REF!</v>
      </c>
      <c r="AC55" s="182"/>
      <c r="AD55" s="196">
        <f>'SPONSOR COSTS-10y'!AD104</f>
        <v>0</v>
      </c>
      <c r="AE55" s="22"/>
      <c r="AF55" s="22">
        <f>'SPONSOR COSTS-10y'!AH104</f>
        <v>0</v>
      </c>
      <c r="AG55" s="22" t="e">
        <f>'SPONSOR COSTS-10y'!#REF!</f>
        <v>#REF!</v>
      </c>
      <c r="AH55" s="22">
        <f>'SPONSOR COSTS-10y'!AI104</f>
        <v>0</v>
      </c>
      <c r="AI55" s="182" t="e">
        <f>'SPONSOR COSTS-10y'!#REF!</f>
        <v>#REF!</v>
      </c>
      <c r="AJ55" s="182">
        <f>'SPONSOR COSTS-10y'!AJ104</f>
        <v>0</v>
      </c>
      <c r="AK55" s="196">
        <f>'SPONSOR COSTS-10y'!AK104</f>
        <v>0</v>
      </c>
      <c r="AL55" s="22"/>
      <c r="AM55" s="28">
        <f>'SPONSOR COSTS-10y'!BV104</f>
        <v>0</v>
      </c>
    </row>
    <row r="56" spans="1:39" x14ac:dyDescent="0.25">
      <c r="A56" s="190"/>
      <c r="B56" s="553"/>
      <c r="C56" s="151" t="str">
        <f>'SPONSOR COSTS-10y'!C105</f>
        <v>PSC Tuition/Hlth Insur.(56962)</v>
      </c>
      <c r="D56" s="123">
        <f>'SPONSOR COSTS-10y'!D105</f>
        <v>0</v>
      </c>
      <c r="E56" s="123">
        <f>'SPONSOR COSTS-10y'!F105</f>
        <v>0</v>
      </c>
      <c r="F56" s="123">
        <f>'SPONSOR COSTS-10y'!G105</f>
        <v>0</v>
      </c>
      <c r="G56" s="124" t="e">
        <f>'SPONSOR COSTS-10y'!#REF!</f>
        <v>#REF!</v>
      </c>
      <c r="H56" s="124">
        <f>'SPONSOR COSTS-10y'!H105</f>
        <v>0</v>
      </c>
      <c r="I56" s="196">
        <f>'SPONSOR COSTS-10y'!I105</f>
        <v>0</v>
      </c>
      <c r="J56" s="22"/>
      <c r="K56" s="69">
        <f>'SPONSOR COSTS-10y'!M105</f>
        <v>0</v>
      </c>
      <c r="L56" s="22" t="e">
        <f>'SPONSOR COSTS-10y'!#REF!</f>
        <v>#REF!</v>
      </c>
      <c r="M56" s="22">
        <f>'SPONSOR COSTS-10y'!N105</f>
        <v>0</v>
      </c>
      <c r="N56" s="182" t="e">
        <f>'SPONSOR COSTS-10y'!#REF!</f>
        <v>#REF!</v>
      </c>
      <c r="O56" s="182">
        <f>'SPONSOR COSTS-10y'!O105</f>
        <v>0</v>
      </c>
      <c r="P56" s="196">
        <f>'SPONSOR COSTS-10y'!P105</f>
        <v>0</v>
      </c>
      <c r="Q56" s="22"/>
      <c r="R56" s="22">
        <f>'SPONSOR COSTS-10y'!T105</f>
        <v>0</v>
      </c>
      <c r="S56" s="22" t="e">
        <f>'SPONSOR COSTS-10y'!#REF!</f>
        <v>#REF!</v>
      </c>
      <c r="T56" s="22">
        <f>'SPONSOR COSTS-10y'!U105</f>
        <v>0</v>
      </c>
      <c r="U56" s="182" t="e">
        <f>'SPONSOR COSTS-10y'!#REF!</f>
        <v>#REF!</v>
      </c>
      <c r="V56" s="182">
        <f>'SPONSOR COSTS-10y'!V105</f>
        <v>0</v>
      </c>
      <c r="W56" s="196">
        <f>'SPONSOR COSTS-10y'!W105</f>
        <v>0</v>
      </c>
      <c r="X56" s="177">
        <f>'SPONSOR COSTS-10y'!X105</f>
        <v>0</v>
      </c>
      <c r="Y56" s="22">
        <f>'SPONSOR COSTS-10y'!AA105</f>
        <v>0</v>
      </c>
      <c r="Z56" s="22" t="e">
        <f>'SPONSOR COSTS-10y'!#REF!</f>
        <v>#REF!</v>
      </c>
      <c r="AA56" s="22">
        <f>'SPONSOR COSTS-10y'!AB105</f>
        <v>0</v>
      </c>
      <c r="AB56" s="182" t="e">
        <f>'SPONSOR COSTS-10y'!#REF!</f>
        <v>#REF!</v>
      </c>
      <c r="AC56" s="182"/>
      <c r="AD56" s="196">
        <f>'SPONSOR COSTS-10y'!AD105</f>
        <v>0</v>
      </c>
      <c r="AE56" s="22"/>
      <c r="AF56" s="22">
        <f>'SPONSOR COSTS-10y'!AH105</f>
        <v>0</v>
      </c>
      <c r="AG56" s="22" t="e">
        <f>'SPONSOR COSTS-10y'!#REF!</f>
        <v>#REF!</v>
      </c>
      <c r="AH56" s="22">
        <f>'SPONSOR COSTS-10y'!AI105</f>
        <v>0</v>
      </c>
      <c r="AI56" s="182" t="e">
        <f>'SPONSOR COSTS-10y'!#REF!</f>
        <v>#REF!</v>
      </c>
      <c r="AJ56" s="182">
        <f>'SPONSOR COSTS-10y'!AJ105</f>
        <v>0</v>
      </c>
      <c r="AK56" s="196">
        <f>'SPONSOR COSTS-10y'!AK105</f>
        <v>0</v>
      </c>
      <c r="AL56" s="22"/>
      <c r="AM56" s="28">
        <f>'SPONSOR COSTS-10y'!BV105</f>
        <v>0</v>
      </c>
    </row>
    <row r="57" spans="1:39" x14ac:dyDescent="0.25">
      <c r="A57" s="190"/>
      <c r="B57" s="553"/>
      <c r="C57" s="151" t="str">
        <f>'SPONSOR COSTS-10y'!C106</f>
        <v>Other - (56967/56966)</v>
      </c>
      <c r="D57" s="123">
        <f>'SPONSOR COSTS-10y'!D106</f>
        <v>0</v>
      </c>
      <c r="E57" s="123">
        <f>'SPONSOR COSTS-10y'!F106</f>
        <v>0</v>
      </c>
      <c r="F57" s="123">
        <f>'SPONSOR COSTS-10y'!G106</f>
        <v>0</v>
      </c>
      <c r="G57" s="124" t="e">
        <f>'SPONSOR COSTS-10y'!#REF!</f>
        <v>#REF!</v>
      </c>
      <c r="H57" s="124">
        <f>'SPONSOR COSTS-10y'!H106</f>
        <v>0</v>
      </c>
      <c r="I57" s="196">
        <f>'SPONSOR COSTS-10y'!I106</f>
        <v>0</v>
      </c>
      <c r="J57" s="22"/>
      <c r="K57" s="69">
        <f>'SPONSOR COSTS-10y'!M106</f>
        <v>0</v>
      </c>
      <c r="L57" s="22" t="e">
        <f>'SPONSOR COSTS-10y'!#REF!</f>
        <v>#REF!</v>
      </c>
      <c r="M57" s="22">
        <f>'SPONSOR COSTS-10y'!N106</f>
        <v>0</v>
      </c>
      <c r="N57" s="182" t="e">
        <f>'SPONSOR COSTS-10y'!#REF!</f>
        <v>#REF!</v>
      </c>
      <c r="O57" s="182">
        <f>'SPONSOR COSTS-10y'!O106</f>
        <v>0</v>
      </c>
      <c r="P57" s="196">
        <f>'SPONSOR COSTS-10y'!P106</f>
        <v>0</v>
      </c>
      <c r="Q57" s="22"/>
      <c r="R57" s="22">
        <f>'SPONSOR COSTS-10y'!T106</f>
        <v>0</v>
      </c>
      <c r="S57" s="22" t="e">
        <f>'SPONSOR COSTS-10y'!#REF!</f>
        <v>#REF!</v>
      </c>
      <c r="T57" s="22">
        <f>'SPONSOR COSTS-10y'!U106</f>
        <v>0</v>
      </c>
      <c r="U57" s="182" t="e">
        <f>'SPONSOR COSTS-10y'!#REF!</f>
        <v>#REF!</v>
      </c>
      <c r="V57" s="182">
        <f>'SPONSOR COSTS-10y'!V106</f>
        <v>0</v>
      </c>
      <c r="W57" s="196">
        <f>'SPONSOR COSTS-10y'!W106</f>
        <v>0</v>
      </c>
      <c r="X57" s="177">
        <f>'SPONSOR COSTS-10y'!X106</f>
        <v>0</v>
      </c>
      <c r="Y57" s="22">
        <f>'SPONSOR COSTS-10y'!AA106</f>
        <v>0</v>
      </c>
      <c r="Z57" s="22" t="e">
        <f>'SPONSOR COSTS-10y'!#REF!</f>
        <v>#REF!</v>
      </c>
      <c r="AA57" s="22">
        <f>'SPONSOR COSTS-10y'!AB106</f>
        <v>0</v>
      </c>
      <c r="AB57" s="182" t="e">
        <f>'SPONSOR COSTS-10y'!#REF!</f>
        <v>#REF!</v>
      </c>
      <c r="AC57" s="182"/>
      <c r="AD57" s="196">
        <f>'SPONSOR COSTS-10y'!AD106</f>
        <v>0</v>
      </c>
      <c r="AE57" s="22"/>
      <c r="AF57" s="22">
        <f>'SPONSOR COSTS-10y'!AH106</f>
        <v>0</v>
      </c>
      <c r="AG57" s="22" t="e">
        <f>'SPONSOR COSTS-10y'!#REF!</f>
        <v>#REF!</v>
      </c>
      <c r="AH57" s="22">
        <f>'SPONSOR COSTS-10y'!AI106</f>
        <v>0</v>
      </c>
      <c r="AI57" s="182" t="e">
        <f>'SPONSOR COSTS-10y'!#REF!</f>
        <v>#REF!</v>
      </c>
      <c r="AJ57" s="182">
        <f>'SPONSOR COSTS-10y'!AJ106</f>
        <v>0</v>
      </c>
      <c r="AK57" s="196">
        <f>'SPONSOR COSTS-10y'!AK106</f>
        <v>0</v>
      </c>
      <c r="AL57" s="22"/>
      <c r="AM57" s="28">
        <f>'SPONSOR COSTS-10y'!BV106</f>
        <v>0</v>
      </c>
    </row>
    <row r="58" spans="1:39" x14ac:dyDescent="0.25">
      <c r="A58" s="190">
        <f>'SPONSOR COSTS-10y'!A107</f>
        <v>0</v>
      </c>
      <c r="B58" s="686" t="s">
        <v>147</v>
      </c>
      <c r="C58" s="687"/>
      <c r="D58" s="123">
        <f>'SPONSOR COSTS-10y'!D107</f>
        <v>0</v>
      </c>
      <c r="E58" s="123">
        <f>'SPONSOR COSTS-10y'!E107</f>
        <v>0</v>
      </c>
      <c r="F58" s="123">
        <f>'SPONSOR COSTS-10y'!F107</f>
        <v>0</v>
      </c>
      <c r="G58" s="124">
        <f>'SPONSOR COSTS-10y'!G107</f>
        <v>0</v>
      </c>
      <c r="H58" s="124">
        <f>'SPONSOR COSTS-10y'!H107</f>
        <v>0</v>
      </c>
      <c r="I58" s="87">
        <f>'SPONSOR COSTS-10y'!I107</f>
        <v>0</v>
      </c>
      <c r="J58" s="22"/>
      <c r="K58" s="69">
        <f>'SPONSOR COSTS-10y'!K107</f>
        <v>0</v>
      </c>
      <c r="L58" s="22">
        <f>'SPONSOR COSTS-10y'!L107</f>
        <v>0</v>
      </c>
      <c r="M58" s="22">
        <f>'SPONSOR COSTS-10y'!M107</f>
        <v>0</v>
      </c>
      <c r="N58" s="182">
        <f>'SPONSOR COSTS-10y'!N107</f>
        <v>0</v>
      </c>
      <c r="O58" s="182">
        <f>'SPONSOR COSTS-10y'!O107</f>
        <v>0</v>
      </c>
      <c r="P58" s="87">
        <f>'SPONSOR COSTS-10y'!P107</f>
        <v>0</v>
      </c>
      <c r="Q58" s="22"/>
      <c r="R58" s="22">
        <f>'SPONSOR COSTS-10y'!R107</f>
        <v>0</v>
      </c>
      <c r="S58" s="22">
        <f>'SPONSOR COSTS-10y'!S107</f>
        <v>0</v>
      </c>
      <c r="T58" s="22">
        <f>'SPONSOR COSTS-10y'!T107</f>
        <v>0</v>
      </c>
      <c r="U58" s="182">
        <f>'SPONSOR COSTS-10y'!U107</f>
        <v>0</v>
      </c>
      <c r="V58" s="182">
        <f>'SPONSOR COSTS-10y'!V107</f>
        <v>0</v>
      </c>
      <c r="W58" s="87">
        <f>'SPONSOR COSTS-10y'!W107</f>
        <v>0</v>
      </c>
      <c r="X58" s="177">
        <f>'SPONSOR COSTS-10y'!X107</f>
        <v>0</v>
      </c>
      <c r="Y58" s="22">
        <f>'SPONSOR COSTS-10y'!Y107</f>
        <v>0</v>
      </c>
      <c r="Z58" s="22">
        <f>'SPONSOR COSTS-10y'!Z107</f>
        <v>0</v>
      </c>
      <c r="AA58" s="22">
        <f>'SPONSOR COSTS-10y'!AA107</f>
        <v>0</v>
      </c>
      <c r="AB58" s="182">
        <f>'SPONSOR COSTS-10y'!AB107</f>
        <v>0</v>
      </c>
      <c r="AC58" s="182"/>
      <c r="AD58" s="87">
        <f>'SPONSOR COSTS-10y'!AD107</f>
        <v>0</v>
      </c>
      <c r="AE58" s="22"/>
      <c r="AF58" s="22">
        <f>'SPONSOR COSTS-10y'!AF107</f>
        <v>0</v>
      </c>
      <c r="AG58" s="22">
        <f>'SPONSOR COSTS-10y'!AG107</f>
        <v>0</v>
      </c>
      <c r="AH58" s="22">
        <f>'SPONSOR COSTS-10y'!AH107</f>
        <v>0</v>
      </c>
      <c r="AI58" s="182">
        <f>'SPONSOR COSTS-10y'!AI107</f>
        <v>0</v>
      </c>
      <c r="AJ58" s="182">
        <f>'SPONSOR COSTS-10y'!AJ107</f>
        <v>0</v>
      </c>
      <c r="AK58" s="87">
        <f>'SPONSOR COSTS-10y'!AK107</f>
        <v>0</v>
      </c>
      <c r="AL58" s="22"/>
      <c r="AM58" s="370">
        <f>'SPONSOR COSTS-10y'!BV107</f>
        <v>0</v>
      </c>
    </row>
    <row r="59" spans="1:39" x14ac:dyDescent="0.25">
      <c r="A59" s="190">
        <f>'SPONSOR COSTS-10y'!A108</f>
        <v>0</v>
      </c>
      <c r="B59" s="553"/>
      <c r="C59" s="366" t="str">
        <f>'SPONSOR COSTS-10y'!C108</f>
        <v>*Rental of Off-site Facilities</v>
      </c>
      <c r="D59" s="123">
        <f>'SPONSOR COSTS-10y'!D108</f>
        <v>0</v>
      </c>
      <c r="E59" s="123">
        <f>'SPONSOR COSTS-10y'!E108</f>
        <v>0</v>
      </c>
      <c r="F59" s="123">
        <f>'SPONSOR COSTS-10y'!F108</f>
        <v>0</v>
      </c>
      <c r="G59" s="124">
        <f>'SPONSOR COSTS-10y'!G108</f>
        <v>0</v>
      </c>
      <c r="H59" s="124">
        <f>'SPONSOR COSTS-10y'!H108</f>
        <v>0</v>
      </c>
      <c r="I59" s="196">
        <f>'SPONSOR COSTS-10y'!I108</f>
        <v>0</v>
      </c>
      <c r="J59" s="22"/>
      <c r="K59" s="69">
        <f>'SPONSOR COSTS-10y'!K108</f>
        <v>0</v>
      </c>
      <c r="L59" s="22">
        <f>'SPONSOR COSTS-10y'!L108</f>
        <v>0</v>
      </c>
      <c r="M59" s="22">
        <f>'SPONSOR COSTS-10y'!M108</f>
        <v>0</v>
      </c>
      <c r="N59" s="182">
        <f>'SPONSOR COSTS-10y'!N108</f>
        <v>0</v>
      </c>
      <c r="O59" s="182">
        <f>'SPONSOR COSTS-10y'!O108</f>
        <v>0</v>
      </c>
      <c r="P59" s="196">
        <f>'SPONSOR COSTS-10y'!P108</f>
        <v>0</v>
      </c>
      <c r="Q59" s="22"/>
      <c r="R59" s="22">
        <f>'SPONSOR COSTS-10y'!R108</f>
        <v>0</v>
      </c>
      <c r="S59" s="22">
        <f>'SPONSOR COSTS-10y'!S108</f>
        <v>0</v>
      </c>
      <c r="T59" s="22">
        <f>'SPONSOR COSTS-10y'!T108</f>
        <v>0</v>
      </c>
      <c r="U59" s="182">
        <f>'SPONSOR COSTS-10y'!U108</f>
        <v>0</v>
      </c>
      <c r="V59" s="182">
        <f>'SPONSOR COSTS-10y'!V108</f>
        <v>0</v>
      </c>
      <c r="W59" s="196">
        <f>'SPONSOR COSTS-10y'!W108</f>
        <v>0</v>
      </c>
      <c r="X59" s="177">
        <f>'SPONSOR COSTS-10y'!X108</f>
        <v>0</v>
      </c>
      <c r="Y59" s="22">
        <f>'SPONSOR COSTS-10y'!Y108</f>
        <v>0</v>
      </c>
      <c r="Z59" s="22">
        <f>'SPONSOR COSTS-10y'!Z108</f>
        <v>0</v>
      </c>
      <c r="AA59" s="22">
        <f>'SPONSOR COSTS-10y'!AA108</f>
        <v>0</v>
      </c>
      <c r="AB59" s="182">
        <f>'SPONSOR COSTS-10y'!AB108</f>
        <v>0</v>
      </c>
      <c r="AC59" s="182"/>
      <c r="AD59" s="196">
        <f>'SPONSOR COSTS-10y'!AD108</f>
        <v>0</v>
      </c>
      <c r="AE59" s="22"/>
      <c r="AF59" s="22">
        <f>'SPONSOR COSTS-10y'!AF108</f>
        <v>0</v>
      </c>
      <c r="AG59" s="22">
        <f>'SPONSOR COSTS-10y'!AG108</f>
        <v>0</v>
      </c>
      <c r="AH59" s="22">
        <f>'SPONSOR COSTS-10y'!AH108</f>
        <v>0</v>
      </c>
      <c r="AI59" s="182">
        <f>'SPONSOR COSTS-10y'!AI108</f>
        <v>0</v>
      </c>
      <c r="AJ59" s="182">
        <f>'SPONSOR COSTS-10y'!AJ108</f>
        <v>0</v>
      </c>
      <c r="AK59" s="196">
        <f>'SPONSOR COSTS-10y'!AK108</f>
        <v>0</v>
      </c>
      <c r="AL59" s="22"/>
      <c r="AM59" s="28">
        <f>'SPONSOR COSTS-10y'!BV108</f>
        <v>0</v>
      </c>
    </row>
    <row r="60" spans="1:39" x14ac:dyDescent="0.25">
      <c r="A60" s="190">
        <f>'SPONSOR COSTS-10y'!A109</f>
        <v>0</v>
      </c>
      <c r="B60" s="553"/>
      <c r="C60" s="151" t="str">
        <f>'SPONSOR COSTS-10y'!C109</f>
        <v>Animal Care/Use</v>
      </c>
      <c r="D60" s="123">
        <f>'SPONSOR COSTS-10y'!D109</f>
        <v>0</v>
      </c>
      <c r="E60" s="123">
        <f>'SPONSOR COSTS-10y'!E109</f>
        <v>0</v>
      </c>
      <c r="F60" s="123">
        <f>'SPONSOR COSTS-10y'!F109</f>
        <v>0</v>
      </c>
      <c r="G60" s="124">
        <f>'SPONSOR COSTS-10y'!G109</f>
        <v>0</v>
      </c>
      <c r="H60" s="124">
        <f>'SPONSOR COSTS-10y'!H109</f>
        <v>0</v>
      </c>
      <c r="I60" s="196">
        <f>'SPONSOR COSTS-10y'!I109</f>
        <v>0</v>
      </c>
      <c r="J60" s="22"/>
      <c r="K60" s="69">
        <f>'SPONSOR COSTS-10y'!K109</f>
        <v>0</v>
      </c>
      <c r="L60" s="22">
        <f>'SPONSOR COSTS-10y'!L109</f>
        <v>0</v>
      </c>
      <c r="M60" s="22">
        <f>'SPONSOR COSTS-10y'!M109</f>
        <v>0</v>
      </c>
      <c r="N60" s="182">
        <f>'SPONSOR COSTS-10y'!N109</f>
        <v>0</v>
      </c>
      <c r="O60" s="182">
        <f>'SPONSOR COSTS-10y'!O109</f>
        <v>0</v>
      </c>
      <c r="P60" s="196">
        <f>'SPONSOR COSTS-10y'!P109</f>
        <v>0</v>
      </c>
      <c r="Q60" s="22"/>
      <c r="R60" s="22">
        <f>'SPONSOR COSTS-10y'!R109</f>
        <v>0</v>
      </c>
      <c r="S60" s="22">
        <f>'SPONSOR COSTS-10y'!S109</f>
        <v>0</v>
      </c>
      <c r="T60" s="22">
        <f>'SPONSOR COSTS-10y'!T109</f>
        <v>0</v>
      </c>
      <c r="U60" s="182">
        <f>'SPONSOR COSTS-10y'!U109</f>
        <v>0</v>
      </c>
      <c r="V60" s="182">
        <f>'SPONSOR COSTS-10y'!V109</f>
        <v>0</v>
      </c>
      <c r="W60" s="196">
        <f>'SPONSOR COSTS-10y'!W109</f>
        <v>0</v>
      </c>
      <c r="X60" s="177">
        <f>'SPONSOR COSTS-10y'!X109</f>
        <v>0</v>
      </c>
      <c r="Y60" s="22">
        <f>'SPONSOR COSTS-10y'!Y109</f>
        <v>0</v>
      </c>
      <c r="Z60" s="22">
        <f>'SPONSOR COSTS-10y'!Z109</f>
        <v>0</v>
      </c>
      <c r="AA60" s="22">
        <f>'SPONSOR COSTS-10y'!AA109</f>
        <v>0</v>
      </c>
      <c r="AB60" s="182">
        <f>'SPONSOR COSTS-10y'!AB109</f>
        <v>0</v>
      </c>
      <c r="AC60" s="182"/>
      <c r="AD60" s="196">
        <f>'SPONSOR COSTS-10y'!AD109</f>
        <v>0</v>
      </c>
      <c r="AE60" s="22"/>
      <c r="AF60" s="22">
        <f>'SPONSOR COSTS-10y'!AF109</f>
        <v>0</v>
      </c>
      <c r="AG60" s="22">
        <f>'SPONSOR COSTS-10y'!AG109</f>
        <v>0</v>
      </c>
      <c r="AH60" s="22">
        <f>'SPONSOR COSTS-10y'!AH109</f>
        <v>0</v>
      </c>
      <c r="AI60" s="182">
        <f>'SPONSOR COSTS-10y'!AI109</f>
        <v>0</v>
      </c>
      <c r="AJ60" s="182">
        <f>'SPONSOR COSTS-10y'!AJ109</f>
        <v>0</v>
      </c>
      <c r="AK60" s="196">
        <f>'SPONSOR COSTS-10y'!AK109</f>
        <v>0</v>
      </c>
      <c r="AL60" s="22"/>
      <c r="AM60" s="28">
        <f>'SPONSOR COSTS-10y'!BV109</f>
        <v>0</v>
      </c>
    </row>
    <row r="61" spans="1:39" x14ac:dyDescent="0.25">
      <c r="A61" s="190">
        <f>'SPONSOR COSTS-10y'!A110</f>
        <v>0</v>
      </c>
      <c r="B61" s="553"/>
      <c r="C61" s="151" t="str">
        <f>'SPONSOR COSTS-10y'!C110</f>
        <v>Livestock Purchases</v>
      </c>
      <c r="D61" s="123">
        <f>'SPONSOR COSTS-10y'!D110</f>
        <v>0</v>
      </c>
      <c r="E61" s="123">
        <f>'SPONSOR COSTS-10y'!E110</f>
        <v>0</v>
      </c>
      <c r="F61" s="123">
        <f>'SPONSOR COSTS-10y'!F110</f>
        <v>0</v>
      </c>
      <c r="G61" s="124">
        <f>'SPONSOR COSTS-10y'!G110</f>
        <v>0</v>
      </c>
      <c r="H61" s="124">
        <f>'SPONSOR COSTS-10y'!H110</f>
        <v>0</v>
      </c>
      <c r="I61" s="196">
        <f>'SPONSOR COSTS-10y'!I110</f>
        <v>0</v>
      </c>
      <c r="J61" s="22"/>
      <c r="K61" s="69">
        <f>'SPONSOR COSTS-10y'!K110</f>
        <v>0</v>
      </c>
      <c r="L61" s="22">
        <f>'SPONSOR COSTS-10y'!L110</f>
        <v>0</v>
      </c>
      <c r="M61" s="22">
        <f>'SPONSOR COSTS-10y'!M110</f>
        <v>0</v>
      </c>
      <c r="N61" s="182">
        <f>'SPONSOR COSTS-10y'!N110</f>
        <v>0</v>
      </c>
      <c r="O61" s="182">
        <f>'SPONSOR COSTS-10y'!O110</f>
        <v>0</v>
      </c>
      <c r="P61" s="196">
        <f>'SPONSOR COSTS-10y'!P110</f>
        <v>0</v>
      </c>
      <c r="Q61" s="22"/>
      <c r="R61" s="22">
        <f>'SPONSOR COSTS-10y'!R110</f>
        <v>0</v>
      </c>
      <c r="S61" s="22">
        <f>'SPONSOR COSTS-10y'!S110</f>
        <v>0</v>
      </c>
      <c r="T61" s="22">
        <f>'SPONSOR COSTS-10y'!T110</f>
        <v>0</v>
      </c>
      <c r="U61" s="182">
        <f>'SPONSOR COSTS-10y'!U110</f>
        <v>0</v>
      </c>
      <c r="V61" s="182">
        <f>'SPONSOR COSTS-10y'!V110</f>
        <v>0</v>
      </c>
      <c r="W61" s="196">
        <f>'SPONSOR COSTS-10y'!W110</f>
        <v>0</v>
      </c>
      <c r="X61" s="177">
        <f>'SPONSOR COSTS-10y'!X110</f>
        <v>0</v>
      </c>
      <c r="Y61" s="22">
        <f>'SPONSOR COSTS-10y'!Y110</f>
        <v>0</v>
      </c>
      <c r="Z61" s="22">
        <f>'SPONSOR COSTS-10y'!Z110</f>
        <v>0</v>
      </c>
      <c r="AA61" s="22">
        <f>'SPONSOR COSTS-10y'!AA110</f>
        <v>0</v>
      </c>
      <c r="AB61" s="182">
        <f>'SPONSOR COSTS-10y'!AB110</f>
        <v>0</v>
      </c>
      <c r="AC61" s="182"/>
      <c r="AD61" s="196">
        <f>'SPONSOR COSTS-10y'!AD110</f>
        <v>0</v>
      </c>
      <c r="AE61" s="22"/>
      <c r="AF61" s="22">
        <f>'SPONSOR COSTS-10y'!AF110</f>
        <v>0</v>
      </c>
      <c r="AG61" s="22">
        <f>'SPONSOR COSTS-10y'!AG110</f>
        <v>0</v>
      </c>
      <c r="AH61" s="22">
        <f>'SPONSOR COSTS-10y'!AH110</f>
        <v>0</v>
      </c>
      <c r="AI61" s="182">
        <f>'SPONSOR COSTS-10y'!AI110</f>
        <v>0</v>
      </c>
      <c r="AJ61" s="182">
        <f>'SPONSOR COSTS-10y'!AJ110</f>
        <v>0</v>
      </c>
      <c r="AK61" s="196">
        <f>'SPONSOR COSTS-10y'!AK110</f>
        <v>0</v>
      </c>
      <c r="AL61" s="22"/>
      <c r="AM61" s="28">
        <f>'SPONSOR COSTS-10y'!BV110</f>
        <v>0</v>
      </c>
    </row>
    <row r="62" spans="1:39" x14ac:dyDescent="0.25">
      <c r="A62" s="190"/>
      <c r="B62" s="553"/>
      <c r="C62" s="151" t="str">
        <f>'SPONSOR COSTS-10y'!C111</f>
        <v>Lab Analysis - On Campus</v>
      </c>
      <c r="D62" s="123"/>
      <c r="E62" s="123"/>
      <c r="F62" s="123"/>
      <c r="G62" s="124"/>
      <c r="H62" s="124"/>
      <c r="I62" s="196">
        <f>'SPONSOR COSTS-10y'!I111</f>
        <v>0</v>
      </c>
      <c r="J62" s="22"/>
      <c r="K62" s="69"/>
      <c r="L62" s="22"/>
      <c r="M62" s="22"/>
      <c r="N62" s="182"/>
      <c r="O62" s="182"/>
      <c r="P62" s="196">
        <f>'SPONSOR COSTS-10y'!P111</f>
        <v>0</v>
      </c>
      <c r="Q62" s="22"/>
      <c r="R62" s="22"/>
      <c r="S62" s="22"/>
      <c r="T62" s="22"/>
      <c r="U62" s="182"/>
      <c r="V62" s="182"/>
      <c r="W62" s="196">
        <f>'SPONSOR COSTS-10y'!W111</f>
        <v>0</v>
      </c>
      <c r="X62" s="177"/>
      <c r="Y62" s="22"/>
      <c r="Z62" s="22"/>
      <c r="AA62" s="22"/>
      <c r="AB62" s="182"/>
      <c r="AC62" s="182"/>
      <c r="AD62" s="196">
        <f>'SPONSOR COSTS-10y'!AD111</f>
        <v>0</v>
      </c>
      <c r="AE62" s="22"/>
      <c r="AF62" s="22"/>
      <c r="AG62" s="22"/>
      <c r="AH62" s="22"/>
      <c r="AI62" s="182"/>
      <c r="AJ62" s="182"/>
      <c r="AK62" s="196">
        <f>'SPONSOR COSTS-10y'!AK111</f>
        <v>0</v>
      </c>
      <c r="AL62" s="22"/>
      <c r="AM62" s="28">
        <f>'SPONSOR COSTS-10y'!BV111</f>
        <v>0</v>
      </c>
    </row>
    <row r="63" spans="1:39" x14ac:dyDescent="0.25">
      <c r="A63" s="190">
        <f>'SPONSOR COSTS-10y'!A111</f>
        <v>0</v>
      </c>
      <c r="B63" s="553"/>
      <c r="C63" s="151" t="str">
        <f>'SPONSOR COSTS-10y'!C112</f>
        <v>Wire Fee (for international subs)</v>
      </c>
      <c r="D63" s="123">
        <f>'SPONSOR COSTS-10y'!D111</f>
        <v>0</v>
      </c>
      <c r="E63" s="123">
        <f>'SPONSOR COSTS-10y'!E111</f>
        <v>0</v>
      </c>
      <c r="F63" s="123">
        <f>'SPONSOR COSTS-10y'!F111</f>
        <v>0</v>
      </c>
      <c r="G63" s="124">
        <f>'SPONSOR COSTS-10y'!G111</f>
        <v>0</v>
      </c>
      <c r="H63" s="124">
        <f>'SPONSOR COSTS-10y'!H111</f>
        <v>0</v>
      </c>
      <c r="I63" s="196">
        <f>'SPONSOR COSTS-10y'!I112</f>
        <v>0</v>
      </c>
      <c r="J63" s="22"/>
      <c r="K63" s="69">
        <f>'SPONSOR COSTS-10y'!K111</f>
        <v>0</v>
      </c>
      <c r="L63" s="22">
        <f>'SPONSOR COSTS-10y'!L111</f>
        <v>0</v>
      </c>
      <c r="M63" s="22">
        <f>'SPONSOR COSTS-10y'!M111</f>
        <v>0</v>
      </c>
      <c r="N63" s="182">
        <f>'SPONSOR COSTS-10y'!N111</f>
        <v>0</v>
      </c>
      <c r="O63" s="182">
        <f>'SPONSOR COSTS-10y'!O111</f>
        <v>0</v>
      </c>
      <c r="P63" s="196">
        <f>'SPONSOR COSTS-10y'!P112</f>
        <v>0</v>
      </c>
      <c r="Q63" s="22"/>
      <c r="R63" s="22">
        <f>'SPONSOR COSTS-10y'!R111</f>
        <v>0</v>
      </c>
      <c r="S63" s="22">
        <f>'SPONSOR COSTS-10y'!S111</f>
        <v>0</v>
      </c>
      <c r="T63" s="22">
        <f>'SPONSOR COSTS-10y'!T111</f>
        <v>0</v>
      </c>
      <c r="U63" s="182">
        <f>'SPONSOR COSTS-10y'!U111</f>
        <v>0</v>
      </c>
      <c r="V63" s="182">
        <f>'SPONSOR COSTS-10y'!V111</f>
        <v>0</v>
      </c>
      <c r="W63" s="196">
        <f>'SPONSOR COSTS-10y'!W112</f>
        <v>0</v>
      </c>
      <c r="X63" s="177">
        <f>'SPONSOR COSTS-10y'!X111</f>
        <v>0</v>
      </c>
      <c r="Y63" s="22">
        <f>'SPONSOR COSTS-10y'!Y111</f>
        <v>0</v>
      </c>
      <c r="Z63" s="22">
        <f>'SPONSOR COSTS-10y'!Z111</f>
        <v>0</v>
      </c>
      <c r="AA63" s="22">
        <f>'SPONSOR COSTS-10y'!AA111</f>
        <v>0</v>
      </c>
      <c r="AB63" s="182">
        <f>'SPONSOR COSTS-10y'!AB111</f>
        <v>0</v>
      </c>
      <c r="AC63" s="182"/>
      <c r="AD63" s="196">
        <f>'SPONSOR COSTS-10y'!AD112</f>
        <v>0</v>
      </c>
      <c r="AE63" s="22"/>
      <c r="AF63" s="22">
        <f>'SPONSOR COSTS-10y'!AF111</f>
        <v>0</v>
      </c>
      <c r="AG63" s="22">
        <f>'SPONSOR COSTS-10y'!AG111</f>
        <v>0</v>
      </c>
      <c r="AH63" s="22">
        <f>'SPONSOR COSTS-10y'!AH111</f>
        <v>0</v>
      </c>
      <c r="AI63" s="182">
        <f>'SPONSOR COSTS-10y'!AI111</f>
        <v>0</v>
      </c>
      <c r="AJ63" s="182">
        <f>'SPONSOR COSTS-10y'!AJ111</f>
        <v>0</v>
      </c>
      <c r="AK63" s="196">
        <f>'SPONSOR COSTS-10y'!AK112</f>
        <v>0</v>
      </c>
      <c r="AL63" s="22"/>
      <c r="AM63" s="28">
        <f>'SPONSOR COSTS-10y'!BV112</f>
        <v>0</v>
      </c>
    </row>
    <row r="64" spans="1:39" x14ac:dyDescent="0.25">
      <c r="A64" s="190">
        <f>'SPONSOR COSTS-10y'!A113</f>
        <v>0</v>
      </c>
      <c r="B64" s="553"/>
      <c r="C64" s="151" t="str">
        <f>'SPONSOR COSTS-10y'!C113</f>
        <v>Motor Pool</v>
      </c>
      <c r="D64" s="123">
        <f>'SPONSOR COSTS-10y'!D113</f>
        <v>0</v>
      </c>
      <c r="E64" s="123">
        <f>'SPONSOR COSTS-10y'!E113</f>
        <v>0</v>
      </c>
      <c r="F64" s="123">
        <f>'SPONSOR COSTS-10y'!F113</f>
        <v>0</v>
      </c>
      <c r="G64" s="124">
        <f>'SPONSOR COSTS-10y'!G113</f>
        <v>0</v>
      </c>
      <c r="H64" s="124">
        <f>'SPONSOR COSTS-10y'!H113</f>
        <v>0</v>
      </c>
      <c r="I64" s="196">
        <f>'SPONSOR COSTS-10y'!I113</f>
        <v>0</v>
      </c>
      <c r="J64" s="22"/>
      <c r="K64" s="69">
        <f>'SPONSOR COSTS-10y'!K113</f>
        <v>0</v>
      </c>
      <c r="L64" s="22">
        <f>'SPONSOR COSTS-10y'!L113</f>
        <v>0</v>
      </c>
      <c r="M64" s="22">
        <f>'SPONSOR COSTS-10y'!M113</f>
        <v>0</v>
      </c>
      <c r="N64" s="182">
        <f>'SPONSOR COSTS-10y'!N113</f>
        <v>0</v>
      </c>
      <c r="O64" s="182">
        <f>'SPONSOR COSTS-10y'!O113</f>
        <v>0</v>
      </c>
      <c r="P64" s="196">
        <f>'SPONSOR COSTS-10y'!P113</f>
        <v>0</v>
      </c>
      <c r="Q64" s="22"/>
      <c r="R64" s="22">
        <f>'SPONSOR COSTS-10y'!R113</f>
        <v>0</v>
      </c>
      <c r="S64" s="22">
        <f>'SPONSOR COSTS-10y'!S113</f>
        <v>0</v>
      </c>
      <c r="T64" s="22">
        <f>'SPONSOR COSTS-10y'!T113</f>
        <v>0</v>
      </c>
      <c r="U64" s="182">
        <f>'SPONSOR COSTS-10y'!U113</f>
        <v>0</v>
      </c>
      <c r="V64" s="182">
        <f>'SPONSOR COSTS-10y'!V113</f>
        <v>0</v>
      </c>
      <c r="W64" s="196">
        <f>'SPONSOR COSTS-10y'!W113</f>
        <v>0</v>
      </c>
      <c r="X64" s="177">
        <f>'SPONSOR COSTS-10y'!X113</f>
        <v>0</v>
      </c>
      <c r="Y64" s="22">
        <f>'SPONSOR COSTS-10y'!Y113</f>
        <v>0</v>
      </c>
      <c r="Z64" s="22">
        <f>'SPONSOR COSTS-10y'!Z113</f>
        <v>0</v>
      </c>
      <c r="AA64" s="22">
        <f>'SPONSOR COSTS-10y'!AA113</f>
        <v>0</v>
      </c>
      <c r="AB64" s="182">
        <f>'SPONSOR COSTS-10y'!AB113</f>
        <v>0</v>
      </c>
      <c r="AC64" s="182"/>
      <c r="AD64" s="196">
        <f>'SPONSOR COSTS-10y'!AD113</f>
        <v>0</v>
      </c>
      <c r="AE64" s="22"/>
      <c r="AF64" s="22">
        <f>'SPONSOR COSTS-10y'!AF113</f>
        <v>0</v>
      </c>
      <c r="AG64" s="22">
        <f>'SPONSOR COSTS-10y'!AG113</f>
        <v>0</v>
      </c>
      <c r="AH64" s="22">
        <f>'SPONSOR COSTS-10y'!AH113</f>
        <v>0</v>
      </c>
      <c r="AI64" s="182">
        <f>'SPONSOR COSTS-10y'!AI113</f>
        <v>0</v>
      </c>
      <c r="AJ64" s="182">
        <f>'SPONSOR COSTS-10y'!AJ113</f>
        <v>0</v>
      </c>
      <c r="AK64" s="196">
        <f>'SPONSOR COSTS-10y'!AK113</f>
        <v>0</v>
      </c>
      <c r="AL64" s="22"/>
      <c r="AM64" s="28">
        <f>'SPONSOR COSTS-10y'!BV113</f>
        <v>0</v>
      </c>
    </row>
    <row r="65" spans="1:39" s="474" customFormat="1" x14ac:dyDescent="0.25">
      <c r="A65" s="476"/>
      <c r="B65" s="553"/>
      <c r="C65" s="151" t="s">
        <v>373</v>
      </c>
      <c r="D65" s="477"/>
      <c r="E65" s="477"/>
      <c r="F65" s="477"/>
      <c r="G65" s="124"/>
      <c r="H65" s="124"/>
      <c r="I65" s="196">
        <f>'SPONSOR COSTS-10y'!I114</f>
        <v>0</v>
      </c>
      <c r="J65" s="22"/>
      <c r="K65" s="69"/>
      <c r="L65" s="22"/>
      <c r="M65" s="22"/>
      <c r="N65" s="182"/>
      <c r="O65" s="182"/>
      <c r="P65" s="196">
        <f>'SPONSOR COSTS-10y'!P114</f>
        <v>0</v>
      </c>
      <c r="Q65" s="22"/>
      <c r="R65" s="22"/>
      <c r="S65" s="22"/>
      <c r="T65" s="22"/>
      <c r="U65" s="182"/>
      <c r="V65" s="182"/>
      <c r="W65" s="196">
        <f>'SPONSOR COSTS-10y'!W114</f>
        <v>0</v>
      </c>
      <c r="X65" s="177"/>
      <c r="Y65" s="22"/>
      <c r="Z65" s="22"/>
      <c r="AA65" s="22"/>
      <c r="AB65" s="182"/>
      <c r="AC65" s="182"/>
      <c r="AD65" s="196">
        <f>'SPONSOR COSTS-10y'!AD114</f>
        <v>0</v>
      </c>
      <c r="AE65" s="22"/>
      <c r="AF65" s="22"/>
      <c r="AG65" s="22"/>
      <c r="AH65" s="22"/>
      <c r="AI65" s="182"/>
      <c r="AJ65" s="182"/>
      <c r="AK65" s="196">
        <f>'SPONSOR COSTS-10y'!AK114</f>
        <v>0</v>
      </c>
      <c r="AL65" s="22"/>
      <c r="AM65" s="28">
        <f>'SPONSOR COSTS-10y'!BV114</f>
        <v>0</v>
      </c>
    </row>
    <row r="66" spans="1:39" x14ac:dyDescent="0.25">
      <c r="A66" s="190">
        <f>'SPONSOR COSTS-10y'!A126</f>
        <v>0</v>
      </c>
      <c r="B66" s="688" t="s">
        <v>149</v>
      </c>
      <c r="C66" s="689"/>
      <c r="D66" s="123">
        <f>'SPONSOR COSTS-10y'!D126</f>
        <v>0</v>
      </c>
      <c r="E66" s="123">
        <f>'SPONSOR COSTS-10y'!E126</f>
        <v>0</v>
      </c>
      <c r="F66" s="123">
        <f>'SPONSOR COSTS-10y'!F126</f>
        <v>0</v>
      </c>
      <c r="G66" s="124">
        <f>'SPONSOR COSTS-10y'!G126</f>
        <v>0</v>
      </c>
      <c r="H66" s="124">
        <f>'SPONSOR COSTS-10y'!H126</f>
        <v>0</v>
      </c>
      <c r="I66" s="197">
        <f>'SPONSOR COSTS-10y'!I126</f>
        <v>0</v>
      </c>
      <c r="J66" s="22"/>
      <c r="K66" s="69">
        <f>'SPONSOR COSTS-10y'!K126</f>
        <v>0</v>
      </c>
      <c r="L66" s="22">
        <f>'SPONSOR COSTS-10y'!L126</f>
        <v>0</v>
      </c>
      <c r="M66" s="22">
        <f>'SPONSOR COSTS-10y'!M126</f>
        <v>0</v>
      </c>
      <c r="N66" s="182">
        <f>'SPONSOR COSTS-10y'!N126</f>
        <v>0</v>
      </c>
      <c r="O66" s="182">
        <f>'SPONSOR COSTS-10y'!O126</f>
        <v>0</v>
      </c>
      <c r="P66" s="197">
        <f>'SPONSOR COSTS-10y'!P126</f>
        <v>0</v>
      </c>
      <c r="Q66" s="22"/>
      <c r="R66" s="22">
        <f>'SPONSOR COSTS-10y'!R126</f>
        <v>0</v>
      </c>
      <c r="S66" s="22">
        <f>'SPONSOR COSTS-10y'!S126</f>
        <v>0</v>
      </c>
      <c r="T66" s="22">
        <f>'SPONSOR COSTS-10y'!T126</f>
        <v>0</v>
      </c>
      <c r="U66" s="182">
        <f>'SPONSOR COSTS-10y'!U126</f>
        <v>0</v>
      </c>
      <c r="V66" s="182">
        <f>'SPONSOR COSTS-10y'!V126</f>
        <v>0</v>
      </c>
      <c r="W66" s="197">
        <f>'SPONSOR COSTS-10y'!W126</f>
        <v>0</v>
      </c>
      <c r="X66" s="177">
        <f>'SPONSOR COSTS-10y'!X126</f>
        <v>0</v>
      </c>
      <c r="Y66" s="22">
        <f>'SPONSOR COSTS-10y'!Y126</f>
        <v>0</v>
      </c>
      <c r="Z66" s="22">
        <f>'SPONSOR COSTS-10y'!Z126</f>
        <v>0</v>
      </c>
      <c r="AA66" s="22">
        <f>'SPONSOR COSTS-10y'!AA126</f>
        <v>0</v>
      </c>
      <c r="AB66" s="182">
        <f>'SPONSOR COSTS-10y'!AB126</f>
        <v>0</v>
      </c>
      <c r="AC66" s="182"/>
      <c r="AD66" s="197">
        <f>'SPONSOR COSTS-10y'!AD126</f>
        <v>0</v>
      </c>
      <c r="AE66" s="22"/>
      <c r="AF66" s="22">
        <f>'SPONSOR COSTS-10y'!AF126</f>
        <v>0</v>
      </c>
      <c r="AG66" s="22">
        <f>'SPONSOR COSTS-10y'!AG126</f>
        <v>0</v>
      </c>
      <c r="AH66" s="22">
        <f>'SPONSOR COSTS-10y'!AH126</f>
        <v>0</v>
      </c>
      <c r="AI66" s="182">
        <f>'SPONSOR COSTS-10y'!AI126</f>
        <v>0</v>
      </c>
      <c r="AJ66" s="182">
        <f>'SPONSOR COSTS-10y'!AJ126</f>
        <v>0</v>
      </c>
      <c r="AK66" s="197">
        <f>'SPONSOR COSTS-10y'!AK126</f>
        <v>0</v>
      </c>
      <c r="AL66" s="22"/>
      <c r="AM66" s="371">
        <f>'SPONSOR COSTS-10y'!BV126</f>
        <v>0</v>
      </c>
    </row>
    <row r="67" spans="1:39" x14ac:dyDescent="0.25">
      <c r="A67" s="190">
        <f>'SPONSOR COSTS-10y'!A127</f>
        <v>0</v>
      </c>
      <c r="B67" s="688" t="s">
        <v>150</v>
      </c>
      <c r="C67" s="689"/>
      <c r="D67" s="123">
        <f>'SPONSOR COSTS-10y'!D127</f>
        <v>0</v>
      </c>
      <c r="E67" s="123">
        <f>'SPONSOR COSTS-10y'!E127</f>
        <v>0</v>
      </c>
      <c r="F67" s="123">
        <f>'SPONSOR COSTS-10y'!F127</f>
        <v>0</v>
      </c>
      <c r="G67" s="124">
        <f>'SPONSOR COSTS-10y'!G127</f>
        <v>0</v>
      </c>
      <c r="H67" s="124">
        <f>'SPONSOR COSTS-10y'!H127</f>
        <v>0</v>
      </c>
      <c r="I67" s="197">
        <f>'SPONSOR COSTS-10y'!I127</f>
        <v>0</v>
      </c>
      <c r="J67" s="22"/>
      <c r="K67" s="641" t="s">
        <v>58</v>
      </c>
      <c r="L67" s="690"/>
      <c r="M67" s="690"/>
      <c r="N67" s="198">
        <f>'SPONSOR COSTS-10y'!N127</f>
        <v>0.1</v>
      </c>
      <c r="O67" s="183">
        <f>'SPONSOR COSTS-10y'!O127</f>
        <v>1.1000000000000001</v>
      </c>
      <c r="P67" s="197">
        <f>'SPONSOR COSTS-10y'!P127</f>
        <v>0</v>
      </c>
      <c r="Q67" s="22"/>
      <c r="R67" s="22">
        <f>'SPONSOR COSTS-10y'!R127</f>
        <v>0</v>
      </c>
      <c r="S67" s="22">
        <f>'SPONSOR COSTS-10y'!S127</f>
        <v>0</v>
      </c>
      <c r="T67" s="22">
        <f>'SPONSOR COSTS-10y'!T127</f>
        <v>0</v>
      </c>
      <c r="U67" s="182">
        <f>'SPONSOR COSTS-10y'!U127</f>
        <v>0</v>
      </c>
      <c r="V67" s="183">
        <f>'SPONSOR COSTS-10y'!V127</f>
        <v>0.1</v>
      </c>
      <c r="W67" s="197">
        <f>'SPONSOR COSTS-10y'!W127</f>
        <v>0</v>
      </c>
      <c r="X67" s="177">
        <f>'SPONSOR COSTS-10y'!X127</f>
        <v>0</v>
      </c>
      <c r="Y67" s="22">
        <f>'SPONSOR COSTS-10y'!Y127</f>
        <v>0</v>
      </c>
      <c r="Z67" s="22">
        <f>'SPONSOR COSTS-10y'!Z127</f>
        <v>0</v>
      </c>
      <c r="AA67" s="22">
        <f>'SPONSOR COSTS-10y'!AA127</f>
        <v>0</v>
      </c>
      <c r="AB67" s="182">
        <f>'SPONSOR COSTS-10y'!AB127</f>
        <v>0</v>
      </c>
      <c r="AC67" s="182"/>
      <c r="AD67" s="197">
        <f>'SPONSOR COSTS-10y'!AD127</f>
        <v>0</v>
      </c>
      <c r="AE67" s="22"/>
      <c r="AF67" s="22">
        <f>'SPONSOR COSTS-10y'!AF127</f>
        <v>0</v>
      </c>
      <c r="AG67" s="22">
        <f>'SPONSOR COSTS-10y'!AG127</f>
        <v>0</v>
      </c>
      <c r="AH67" s="22">
        <f>'SPONSOR COSTS-10y'!AH127</f>
        <v>0</v>
      </c>
      <c r="AI67" s="182">
        <f>'SPONSOR COSTS-10y'!AI127</f>
        <v>0</v>
      </c>
      <c r="AJ67" s="182">
        <f>'SPONSOR COSTS-10y'!AJ127</f>
        <v>0</v>
      </c>
      <c r="AK67" s="197">
        <f>'SPONSOR COSTS-10y'!AK127</f>
        <v>0</v>
      </c>
      <c r="AL67" s="22"/>
      <c r="AM67" s="371">
        <f>'SPONSOR COSTS-10y'!BV127</f>
        <v>0</v>
      </c>
    </row>
    <row r="68" spans="1:39" x14ac:dyDescent="0.25">
      <c r="A68" s="190">
        <f>'SPONSOR COSTS-10y'!A128</f>
        <v>0</v>
      </c>
      <c r="B68" s="688" t="s">
        <v>151</v>
      </c>
      <c r="C68" s="689"/>
      <c r="D68" s="123">
        <f>'SPONSOR COSTS-10y'!D128</f>
        <v>0</v>
      </c>
      <c r="E68" s="123">
        <f>'SPONSOR COSTS-10y'!E128</f>
        <v>0</v>
      </c>
      <c r="F68" s="123">
        <f>'SPONSOR COSTS-10y'!F128</f>
        <v>0</v>
      </c>
      <c r="G68" s="124">
        <f>'SPONSOR COSTS-10y'!G128</f>
        <v>0</v>
      </c>
      <c r="H68" s="124">
        <f>'SPONSOR COSTS-10y'!H128</f>
        <v>0</v>
      </c>
      <c r="I68" s="87">
        <f>'SPONSOR COSTS-10y'!I128</f>
        <v>0</v>
      </c>
      <c r="J68" s="22"/>
      <c r="K68" s="69">
        <f>'SPONSOR COSTS-10y'!K128</f>
        <v>0</v>
      </c>
      <c r="L68" s="22">
        <f>'SPONSOR COSTS-10y'!L128</f>
        <v>0</v>
      </c>
      <c r="M68" s="22">
        <f>'SPONSOR COSTS-10y'!M128</f>
        <v>0</v>
      </c>
      <c r="N68" s="182">
        <f>'SPONSOR COSTS-10y'!N128</f>
        <v>0</v>
      </c>
      <c r="O68" s="182">
        <f>'SPONSOR COSTS-10y'!O128</f>
        <v>0</v>
      </c>
      <c r="P68" s="87">
        <f>'SPONSOR COSTS-10y'!P128</f>
        <v>0</v>
      </c>
      <c r="Q68" s="22"/>
      <c r="R68" s="22">
        <f>'SPONSOR COSTS-10y'!R128</f>
        <v>0</v>
      </c>
      <c r="S68" s="22">
        <f>'SPONSOR COSTS-10y'!S128</f>
        <v>0</v>
      </c>
      <c r="T68" s="22">
        <f>'SPONSOR COSTS-10y'!T128</f>
        <v>0</v>
      </c>
      <c r="U68" s="182">
        <f>'SPONSOR COSTS-10y'!U128</f>
        <v>0</v>
      </c>
      <c r="V68" s="182">
        <f>'SPONSOR COSTS-10y'!V128</f>
        <v>0</v>
      </c>
      <c r="W68" s="87">
        <f>'SPONSOR COSTS-10y'!W128</f>
        <v>0</v>
      </c>
      <c r="X68" s="177">
        <f>'SPONSOR COSTS-10y'!X128</f>
        <v>0</v>
      </c>
      <c r="Y68" s="22">
        <f>'SPONSOR COSTS-10y'!Y128</f>
        <v>0</v>
      </c>
      <c r="Z68" s="22">
        <f>'SPONSOR COSTS-10y'!Z128</f>
        <v>0</v>
      </c>
      <c r="AA68" s="22">
        <f>'SPONSOR COSTS-10y'!AA128</f>
        <v>0</v>
      </c>
      <c r="AB68" s="182">
        <f>'SPONSOR COSTS-10y'!AB128</f>
        <v>0</v>
      </c>
      <c r="AC68" s="182"/>
      <c r="AD68" s="87">
        <f>'SPONSOR COSTS-10y'!AD128</f>
        <v>0</v>
      </c>
      <c r="AE68" s="22"/>
      <c r="AF68" s="22">
        <f>'SPONSOR COSTS-10y'!AF128</f>
        <v>0</v>
      </c>
      <c r="AG68" s="22">
        <f>'SPONSOR COSTS-10y'!AG128</f>
        <v>0</v>
      </c>
      <c r="AH68" s="22">
        <f>'SPONSOR COSTS-10y'!AH128</f>
        <v>0</v>
      </c>
      <c r="AI68" s="182">
        <f>'SPONSOR COSTS-10y'!AI128</f>
        <v>0</v>
      </c>
      <c r="AJ68" s="184">
        <f>'SPONSOR COSTS-10y'!AJ128</f>
        <v>0</v>
      </c>
      <c r="AK68" s="87">
        <f>'SPONSOR COSTS-10y'!AK128</f>
        <v>0</v>
      </c>
      <c r="AL68" s="22"/>
      <c r="AM68" s="370">
        <f>'SPONSOR COSTS-10y'!BV128</f>
        <v>0</v>
      </c>
    </row>
    <row r="69" spans="1:39" x14ac:dyDescent="0.25">
      <c r="A69" s="190">
        <f>'SPONSOR COSTS-10y'!A129</f>
        <v>0</v>
      </c>
      <c r="B69" s="553">
        <f>'SPONSOR COSTS-10y'!B129</f>
        <v>0</v>
      </c>
      <c r="C69" s="288" t="str">
        <f>'SPONSOR COSTS-10y'!C129</f>
        <v>Sub 1</v>
      </c>
      <c r="D69" s="123">
        <f>'SPONSOR COSTS-10y'!D129</f>
        <v>0</v>
      </c>
      <c r="E69" s="123">
        <f>'SPONSOR COSTS-10y'!E129</f>
        <v>0</v>
      </c>
      <c r="F69" s="123">
        <f>'SPONSOR COSTS-10y'!F129</f>
        <v>0</v>
      </c>
      <c r="G69" s="124">
        <f>'SPONSOR COSTS-10y'!G129</f>
        <v>0</v>
      </c>
      <c r="H69" s="153">
        <f>'SPONSOR COSTS-10y'!H129</f>
        <v>0</v>
      </c>
      <c r="I69" s="196">
        <f>'SPONSOR COSTS-10y'!I129</f>
        <v>0</v>
      </c>
      <c r="J69" s="22"/>
      <c r="K69" s="69">
        <f>'SPONSOR COSTS-10y'!K129</f>
        <v>0</v>
      </c>
      <c r="L69" s="22">
        <f>'SPONSOR COSTS-10y'!L129</f>
        <v>0</v>
      </c>
      <c r="M69" s="22">
        <f>'SPONSOR COSTS-10y'!M129</f>
        <v>0</v>
      </c>
      <c r="N69" s="182">
        <f>'SPONSOR COSTS-10y'!N129</f>
        <v>0</v>
      </c>
      <c r="O69" s="185">
        <f>'SPONSOR COSTS-10y'!O129</f>
        <v>0</v>
      </c>
      <c r="P69" s="196">
        <f>'SPONSOR COSTS-10y'!P129</f>
        <v>0</v>
      </c>
      <c r="Q69" s="22"/>
      <c r="R69" s="22">
        <f>'SPONSOR COSTS-10y'!R129</f>
        <v>0</v>
      </c>
      <c r="S69" s="22">
        <f>'SPONSOR COSTS-10y'!S129</f>
        <v>0</v>
      </c>
      <c r="T69" s="22">
        <f>'SPONSOR COSTS-10y'!T129</f>
        <v>0</v>
      </c>
      <c r="U69" s="182">
        <f>'SPONSOR COSTS-10y'!U129</f>
        <v>0</v>
      </c>
      <c r="V69" s="185">
        <f>'SPONSOR COSTS-10y'!V129</f>
        <v>0</v>
      </c>
      <c r="W69" s="196">
        <f>'SPONSOR COSTS-10y'!W129</f>
        <v>0</v>
      </c>
      <c r="X69" s="177">
        <f>'SPONSOR COSTS-10y'!X129</f>
        <v>0</v>
      </c>
      <c r="Y69" s="22">
        <f>'SPONSOR COSTS-10y'!Y129</f>
        <v>0</v>
      </c>
      <c r="Z69" s="22">
        <f>'SPONSOR COSTS-10y'!Z129</f>
        <v>0</v>
      </c>
      <c r="AA69" s="22">
        <f>'SPONSOR COSTS-10y'!AA129</f>
        <v>0</v>
      </c>
      <c r="AB69" s="182">
        <f>'SPONSOR COSTS-10y'!AB129</f>
        <v>0</v>
      </c>
      <c r="AC69" s="185"/>
      <c r="AD69" s="196">
        <f>'SPONSOR COSTS-10y'!AD129</f>
        <v>0</v>
      </c>
      <c r="AE69" s="22"/>
      <c r="AF69" s="22">
        <f>'SPONSOR COSTS-10y'!AF129</f>
        <v>0</v>
      </c>
      <c r="AG69" s="22">
        <f>'SPONSOR COSTS-10y'!AG129</f>
        <v>0</v>
      </c>
      <c r="AH69" s="22">
        <f>'SPONSOR COSTS-10y'!AH129</f>
        <v>0</v>
      </c>
      <c r="AI69" s="182">
        <f>'SPONSOR COSTS-10y'!AI129</f>
        <v>0</v>
      </c>
      <c r="AJ69" s="185">
        <f>'SPONSOR COSTS-10y'!AJ129</f>
        <v>0</v>
      </c>
      <c r="AK69" s="196">
        <f>'SPONSOR COSTS-10y'!AK129</f>
        <v>0</v>
      </c>
      <c r="AL69" s="22"/>
      <c r="AM69" s="28">
        <f>'SPONSOR COSTS-10y'!BV129</f>
        <v>0</v>
      </c>
    </row>
    <row r="70" spans="1:39" x14ac:dyDescent="0.25">
      <c r="A70" s="190"/>
      <c r="B70" s="553"/>
      <c r="C70" s="288" t="str">
        <f>'SPONSOR COSTS-10y'!C130</f>
        <v>Sub 2</v>
      </c>
      <c r="D70" s="123"/>
      <c r="E70" s="123"/>
      <c r="F70" s="123"/>
      <c r="G70" s="124"/>
      <c r="H70" s="153"/>
      <c r="I70" s="196">
        <f>'SPONSOR COSTS-10y'!I130</f>
        <v>0</v>
      </c>
      <c r="J70" s="22"/>
      <c r="K70" s="69">
        <f>'SPONSOR COSTS-10y'!K130</f>
        <v>0</v>
      </c>
      <c r="L70" s="22">
        <f>'SPONSOR COSTS-10y'!L130</f>
        <v>0</v>
      </c>
      <c r="M70" s="22">
        <f>'SPONSOR COSTS-10y'!M130</f>
        <v>0</v>
      </c>
      <c r="N70" s="182">
        <f>'SPONSOR COSTS-10y'!N130</f>
        <v>0</v>
      </c>
      <c r="O70" s="185">
        <f>'SPONSOR COSTS-10y'!O130</f>
        <v>0</v>
      </c>
      <c r="P70" s="196">
        <f>'SPONSOR COSTS-10y'!P130</f>
        <v>0</v>
      </c>
      <c r="Q70" s="22"/>
      <c r="R70" s="22">
        <f>'SPONSOR COSTS-10y'!R130</f>
        <v>0</v>
      </c>
      <c r="S70" s="22">
        <f>'SPONSOR COSTS-10y'!S130</f>
        <v>0</v>
      </c>
      <c r="T70" s="22">
        <f>'SPONSOR COSTS-10y'!T130</f>
        <v>0</v>
      </c>
      <c r="U70" s="182">
        <f>'SPONSOR COSTS-10y'!U130</f>
        <v>0</v>
      </c>
      <c r="V70" s="185">
        <f>'SPONSOR COSTS-10y'!V130</f>
        <v>0</v>
      </c>
      <c r="W70" s="196">
        <f>'SPONSOR COSTS-10y'!W130</f>
        <v>0</v>
      </c>
      <c r="X70" s="177">
        <f>'SPONSOR COSTS-10y'!X130</f>
        <v>0</v>
      </c>
      <c r="Y70" s="22">
        <f>'SPONSOR COSTS-10y'!Y130</f>
        <v>0</v>
      </c>
      <c r="Z70" s="22">
        <f>'SPONSOR COSTS-10y'!Z130</f>
        <v>0</v>
      </c>
      <c r="AA70" s="22">
        <f>'SPONSOR COSTS-10y'!AA130</f>
        <v>0</v>
      </c>
      <c r="AB70" s="182">
        <f>'SPONSOR COSTS-10y'!AB130</f>
        <v>0</v>
      </c>
      <c r="AC70" s="185"/>
      <c r="AD70" s="196">
        <f>'SPONSOR COSTS-10y'!AD130</f>
        <v>0</v>
      </c>
      <c r="AE70" s="22"/>
      <c r="AF70" s="22">
        <f>'SPONSOR COSTS-10y'!AF130</f>
        <v>0</v>
      </c>
      <c r="AG70" s="22">
        <f>'SPONSOR COSTS-10y'!AG130</f>
        <v>0</v>
      </c>
      <c r="AH70" s="22">
        <f>'SPONSOR COSTS-10y'!AH130</f>
        <v>0</v>
      </c>
      <c r="AI70" s="182">
        <f>'SPONSOR COSTS-10y'!AI130</f>
        <v>0</v>
      </c>
      <c r="AJ70" s="185">
        <f>'SPONSOR COSTS-10y'!AJ130</f>
        <v>0</v>
      </c>
      <c r="AK70" s="196">
        <f>'SPONSOR COSTS-10y'!AK130</f>
        <v>0</v>
      </c>
      <c r="AL70" s="22"/>
      <c r="AM70" s="28">
        <f>'SPONSOR COSTS-10y'!BV130</f>
        <v>0</v>
      </c>
    </row>
    <row r="71" spans="1:39" x14ac:dyDescent="0.25">
      <c r="A71" s="190"/>
      <c r="B71" s="553"/>
      <c r="C71" s="288" t="str">
        <f>'SPONSOR COSTS-10y'!C131</f>
        <v>Sub 3</v>
      </c>
      <c r="D71" s="123"/>
      <c r="E71" s="123"/>
      <c r="F71" s="123"/>
      <c r="G71" s="124"/>
      <c r="H71" s="153"/>
      <c r="I71" s="196">
        <f>'SPONSOR COSTS-10y'!I131</f>
        <v>0</v>
      </c>
      <c r="J71" s="22"/>
      <c r="K71" s="69">
        <f>'SPONSOR COSTS-10y'!K131</f>
        <v>0</v>
      </c>
      <c r="L71" s="22">
        <f>'SPONSOR COSTS-10y'!L131</f>
        <v>0</v>
      </c>
      <c r="M71" s="22">
        <f>'SPONSOR COSTS-10y'!M131</f>
        <v>0</v>
      </c>
      <c r="N71" s="182">
        <f>'SPONSOR COSTS-10y'!N131</f>
        <v>0</v>
      </c>
      <c r="O71" s="185">
        <f>'SPONSOR COSTS-10y'!O131</f>
        <v>0</v>
      </c>
      <c r="P71" s="196">
        <f>'SPONSOR COSTS-10y'!P131</f>
        <v>0</v>
      </c>
      <c r="Q71" s="22"/>
      <c r="R71" s="22">
        <f>'SPONSOR COSTS-10y'!R131</f>
        <v>0</v>
      </c>
      <c r="S71" s="22">
        <f>'SPONSOR COSTS-10y'!S131</f>
        <v>0</v>
      </c>
      <c r="T71" s="22">
        <f>'SPONSOR COSTS-10y'!T131</f>
        <v>0</v>
      </c>
      <c r="U71" s="182">
        <f>'SPONSOR COSTS-10y'!U131</f>
        <v>0</v>
      </c>
      <c r="V71" s="185">
        <f>'SPONSOR COSTS-10y'!V131</f>
        <v>0</v>
      </c>
      <c r="W71" s="196">
        <f>'SPONSOR COSTS-10y'!W131</f>
        <v>0</v>
      </c>
      <c r="X71" s="177">
        <f>'SPONSOR COSTS-10y'!X131</f>
        <v>0</v>
      </c>
      <c r="Y71" s="22">
        <f>'SPONSOR COSTS-10y'!Y131</f>
        <v>0</v>
      </c>
      <c r="Z71" s="22">
        <f>'SPONSOR COSTS-10y'!Z131</f>
        <v>0</v>
      </c>
      <c r="AA71" s="22">
        <f>'SPONSOR COSTS-10y'!AA131</f>
        <v>0</v>
      </c>
      <c r="AB71" s="182">
        <f>'SPONSOR COSTS-10y'!AB131</f>
        <v>0</v>
      </c>
      <c r="AC71" s="185"/>
      <c r="AD71" s="196">
        <f>'SPONSOR COSTS-10y'!AD131</f>
        <v>0</v>
      </c>
      <c r="AE71" s="22"/>
      <c r="AF71" s="22">
        <f>'SPONSOR COSTS-10y'!AF131</f>
        <v>0</v>
      </c>
      <c r="AG71" s="22">
        <f>'SPONSOR COSTS-10y'!AG131</f>
        <v>0</v>
      </c>
      <c r="AH71" s="22">
        <f>'SPONSOR COSTS-10y'!AH131</f>
        <v>0</v>
      </c>
      <c r="AI71" s="182">
        <f>'SPONSOR COSTS-10y'!AI131</f>
        <v>0</v>
      </c>
      <c r="AJ71" s="185">
        <f>'SPONSOR COSTS-10y'!AJ131</f>
        <v>0</v>
      </c>
      <c r="AK71" s="196">
        <f>'SPONSOR COSTS-10y'!AK131</f>
        <v>0</v>
      </c>
      <c r="AL71" s="22"/>
      <c r="AM71" s="28">
        <f>'SPONSOR COSTS-10y'!BV131</f>
        <v>0</v>
      </c>
    </row>
    <row r="72" spans="1:39" x14ac:dyDescent="0.25">
      <c r="A72" s="190"/>
      <c r="B72" s="553"/>
      <c r="C72" s="288" t="str">
        <f>'SPONSOR COSTS-10y'!C132</f>
        <v>Sub 4</v>
      </c>
      <c r="D72" s="123"/>
      <c r="E72" s="123"/>
      <c r="F72" s="123"/>
      <c r="G72" s="124"/>
      <c r="H72" s="153"/>
      <c r="I72" s="196">
        <f>'SPONSOR COSTS-10y'!I132</f>
        <v>0</v>
      </c>
      <c r="J72" s="22"/>
      <c r="K72" s="69">
        <f>'SPONSOR COSTS-10y'!K132</f>
        <v>0</v>
      </c>
      <c r="L72" s="22">
        <f>'SPONSOR COSTS-10y'!L132</f>
        <v>0</v>
      </c>
      <c r="M72" s="22">
        <f>'SPONSOR COSTS-10y'!M132</f>
        <v>0</v>
      </c>
      <c r="N72" s="182">
        <f>'SPONSOR COSTS-10y'!N132</f>
        <v>0</v>
      </c>
      <c r="O72" s="185">
        <f>'SPONSOR COSTS-10y'!O132</f>
        <v>0</v>
      </c>
      <c r="P72" s="196">
        <f>'SPONSOR COSTS-10y'!P132</f>
        <v>0</v>
      </c>
      <c r="Q72" s="22"/>
      <c r="R72" s="22">
        <f>'SPONSOR COSTS-10y'!R132</f>
        <v>0</v>
      </c>
      <c r="S72" s="22">
        <f>'SPONSOR COSTS-10y'!S132</f>
        <v>0</v>
      </c>
      <c r="T72" s="22">
        <f>'SPONSOR COSTS-10y'!T132</f>
        <v>0</v>
      </c>
      <c r="U72" s="182">
        <f>'SPONSOR COSTS-10y'!U132</f>
        <v>0</v>
      </c>
      <c r="V72" s="185">
        <f>'SPONSOR COSTS-10y'!V132</f>
        <v>0</v>
      </c>
      <c r="W72" s="196">
        <f>'SPONSOR COSTS-10y'!W132</f>
        <v>0</v>
      </c>
      <c r="X72" s="177">
        <f>'SPONSOR COSTS-10y'!X132</f>
        <v>0</v>
      </c>
      <c r="Y72" s="22">
        <f>'SPONSOR COSTS-10y'!Y132</f>
        <v>0</v>
      </c>
      <c r="Z72" s="22">
        <f>'SPONSOR COSTS-10y'!Z132</f>
        <v>0</v>
      </c>
      <c r="AA72" s="22">
        <f>'SPONSOR COSTS-10y'!AA132</f>
        <v>0</v>
      </c>
      <c r="AB72" s="182">
        <f>'SPONSOR COSTS-10y'!AB132</f>
        <v>0</v>
      </c>
      <c r="AC72" s="185"/>
      <c r="AD72" s="196">
        <f>'SPONSOR COSTS-10y'!AD132</f>
        <v>0</v>
      </c>
      <c r="AE72" s="22"/>
      <c r="AF72" s="22">
        <f>'SPONSOR COSTS-10y'!AF132</f>
        <v>0</v>
      </c>
      <c r="AG72" s="22">
        <f>'SPONSOR COSTS-10y'!AG132</f>
        <v>0</v>
      </c>
      <c r="AH72" s="22">
        <f>'SPONSOR COSTS-10y'!AH132</f>
        <v>0</v>
      </c>
      <c r="AI72" s="182">
        <f>'SPONSOR COSTS-10y'!AI132</f>
        <v>0</v>
      </c>
      <c r="AJ72" s="185">
        <f>'SPONSOR COSTS-10y'!AJ132</f>
        <v>0</v>
      </c>
      <c r="AK72" s="196">
        <f>'SPONSOR COSTS-10y'!AK132</f>
        <v>0</v>
      </c>
      <c r="AL72" s="22"/>
      <c r="AM72" s="28">
        <f>'SPONSOR COSTS-10y'!BV132</f>
        <v>0</v>
      </c>
    </row>
    <row r="73" spans="1:39" x14ac:dyDescent="0.25">
      <c r="A73" s="190"/>
      <c r="B73" s="553"/>
      <c r="C73" s="288" t="str">
        <f>'SPONSOR COSTS-10y'!C133</f>
        <v>Sub 5</v>
      </c>
      <c r="D73" s="123"/>
      <c r="E73" s="123"/>
      <c r="F73" s="123"/>
      <c r="G73" s="124"/>
      <c r="H73" s="153"/>
      <c r="I73" s="196">
        <f>'SPONSOR COSTS-10y'!I133</f>
        <v>0</v>
      </c>
      <c r="J73" s="22"/>
      <c r="K73" s="69">
        <f>'SPONSOR COSTS-10y'!K133</f>
        <v>0</v>
      </c>
      <c r="L73" s="22">
        <f>'SPONSOR COSTS-10y'!L133</f>
        <v>0</v>
      </c>
      <c r="M73" s="22">
        <f>'SPONSOR COSTS-10y'!M133</f>
        <v>0</v>
      </c>
      <c r="N73" s="182">
        <f>'SPONSOR COSTS-10y'!N133</f>
        <v>0</v>
      </c>
      <c r="O73" s="185">
        <f>'SPONSOR COSTS-10y'!O133</f>
        <v>0</v>
      </c>
      <c r="P73" s="196">
        <f>'SPONSOR COSTS-10y'!P133</f>
        <v>0</v>
      </c>
      <c r="Q73" s="22"/>
      <c r="R73" s="22">
        <f>'SPONSOR COSTS-10y'!R133</f>
        <v>0</v>
      </c>
      <c r="S73" s="22">
        <f>'SPONSOR COSTS-10y'!S133</f>
        <v>0</v>
      </c>
      <c r="T73" s="22">
        <f>'SPONSOR COSTS-10y'!T133</f>
        <v>0</v>
      </c>
      <c r="U73" s="182">
        <f>'SPONSOR COSTS-10y'!U133</f>
        <v>0</v>
      </c>
      <c r="V73" s="185">
        <f>'SPONSOR COSTS-10y'!V133</f>
        <v>0</v>
      </c>
      <c r="W73" s="196">
        <f>'SPONSOR COSTS-10y'!W133</f>
        <v>0</v>
      </c>
      <c r="X73" s="177">
        <f>'SPONSOR COSTS-10y'!X133</f>
        <v>0</v>
      </c>
      <c r="Y73" s="22">
        <f>'SPONSOR COSTS-10y'!Y133</f>
        <v>0</v>
      </c>
      <c r="Z73" s="22">
        <f>'SPONSOR COSTS-10y'!Z133</f>
        <v>0</v>
      </c>
      <c r="AA73" s="22">
        <f>'SPONSOR COSTS-10y'!AA133</f>
        <v>0</v>
      </c>
      <c r="AB73" s="182">
        <f>'SPONSOR COSTS-10y'!AB133</f>
        <v>0</v>
      </c>
      <c r="AC73" s="185"/>
      <c r="AD73" s="196">
        <f>'SPONSOR COSTS-10y'!AD133</f>
        <v>0</v>
      </c>
      <c r="AE73" s="22"/>
      <c r="AF73" s="22">
        <f>'SPONSOR COSTS-10y'!AF133</f>
        <v>0</v>
      </c>
      <c r="AG73" s="22">
        <f>'SPONSOR COSTS-10y'!AG133</f>
        <v>0</v>
      </c>
      <c r="AH73" s="22">
        <f>'SPONSOR COSTS-10y'!AH133</f>
        <v>0</v>
      </c>
      <c r="AI73" s="182">
        <f>'SPONSOR COSTS-10y'!AI133</f>
        <v>0</v>
      </c>
      <c r="AJ73" s="185">
        <f>'SPONSOR COSTS-10y'!AJ133</f>
        <v>0</v>
      </c>
      <c r="AK73" s="196">
        <f>'SPONSOR COSTS-10y'!AK133</f>
        <v>0</v>
      </c>
      <c r="AL73" s="22"/>
      <c r="AM73" s="28">
        <f>'SPONSOR COSTS-10y'!BV133</f>
        <v>0</v>
      </c>
    </row>
    <row r="74" spans="1:39" hidden="1" outlineLevel="1" x14ac:dyDescent="0.25">
      <c r="A74" s="190"/>
      <c r="B74" s="385"/>
      <c r="C74" s="288" t="str">
        <f>'SPONSOR COSTS-10y'!C134</f>
        <v>Sub 6</v>
      </c>
      <c r="D74" s="123"/>
      <c r="E74" s="123"/>
      <c r="F74" s="123"/>
      <c r="G74" s="124"/>
      <c r="H74" s="153"/>
      <c r="I74" s="196">
        <f>'SPONSOR COSTS-10y'!I134</f>
        <v>0</v>
      </c>
      <c r="J74" s="22"/>
      <c r="K74" s="69">
        <f>'SPONSOR COSTS-10y'!K134</f>
        <v>0</v>
      </c>
      <c r="L74" s="22">
        <f>'SPONSOR COSTS-10y'!L134</f>
        <v>0</v>
      </c>
      <c r="M74" s="22">
        <f>'SPONSOR COSTS-10y'!M134</f>
        <v>0</v>
      </c>
      <c r="N74" s="182">
        <f>'SPONSOR COSTS-10y'!N134</f>
        <v>0</v>
      </c>
      <c r="O74" s="185">
        <f>'SPONSOR COSTS-10y'!O134</f>
        <v>0</v>
      </c>
      <c r="P74" s="196">
        <f>'SPONSOR COSTS-10y'!P134</f>
        <v>0</v>
      </c>
      <c r="Q74" s="22"/>
      <c r="R74" s="22">
        <f>'SPONSOR COSTS-10y'!R134</f>
        <v>0</v>
      </c>
      <c r="S74" s="22">
        <f>'SPONSOR COSTS-10y'!S134</f>
        <v>0</v>
      </c>
      <c r="T74" s="22">
        <f>'SPONSOR COSTS-10y'!T134</f>
        <v>0</v>
      </c>
      <c r="U74" s="182">
        <f>'SPONSOR COSTS-10y'!U134</f>
        <v>0</v>
      </c>
      <c r="V74" s="185">
        <f>'SPONSOR COSTS-10y'!V134</f>
        <v>0</v>
      </c>
      <c r="W74" s="196">
        <f>'SPONSOR COSTS-10y'!W134</f>
        <v>0</v>
      </c>
      <c r="X74" s="177">
        <f>'SPONSOR COSTS-10y'!X134</f>
        <v>0</v>
      </c>
      <c r="Y74" s="22">
        <f>'SPONSOR COSTS-10y'!Y134</f>
        <v>0</v>
      </c>
      <c r="Z74" s="22">
        <f>'SPONSOR COSTS-10y'!Z134</f>
        <v>0</v>
      </c>
      <c r="AA74" s="22">
        <f>'SPONSOR COSTS-10y'!AA134</f>
        <v>0</v>
      </c>
      <c r="AB74" s="182">
        <f>'SPONSOR COSTS-10y'!AB134</f>
        <v>0</v>
      </c>
      <c r="AC74" s="185"/>
      <c r="AD74" s="196">
        <f>'SPONSOR COSTS-10y'!AD134</f>
        <v>0</v>
      </c>
      <c r="AE74" s="22"/>
      <c r="AF74" s="22">
        <f>'SPONSOR COSTS-10y'!AF134</f>
        <v>0</v>
      </c>
      <c r="AG74" s="22">
        <f>'SPONSOR COSTS-10y'!AG134</f>
        <v>0</v>
      </c>
      <c r="AH74" s="22">
        <f>'SPONSOR COSTS-10y'!AH134</f>
        <v>0</v>
      </c>
      <c r="AI74" s="182">
        <f>'SPONSOR COSTS-10y'!AI134</f>
        <v>0</v>
      </c>
      <c r="AJ74" s="185">
        <f>'SPONSOR COSTS-10y'!AJ134</f>
        <v>0</v>
      </c>
      <c r="AK74" s="196">
        <f>'SPONSOR COSTS-10y'!AK134</f>
        <v>0</v>
      </c>
      <c r="AL74" s="22"/>
      <c r="AM74" s="28"/>
    </row>
    <row r="75" spans="1:39" hidden="1" outlineLevel="1" x14ac:dyDescent="0.25">
      <c r="A75" s="190"/>
      <c r="B75" s="385"/>
      <c r="C75" s="288" t="str">
        <f>'SPONSOR COSTS-10y'!C135</f>
        <v>Sub 7</v>
      </c>
      <c r="D75" s="123"/>
      <c r="E75" s="123"/>
      <c r="F75" s="123"/>
      <c r="G75" s="124"/>
      <c r="H75" s="153"/>
      <c r="I75" s="196">
        <f>'SPONSOR COSTS-10y'!I135</f>
        <v>0</v>
      </c>
      <c r="J75" s="22"/>
      <c r="K75" s="69">
        <f>'SPONSOR COSTS-10y'!K135</f>
        <v>0</v>
      </c>
      <c r="L75" s="22">
        <f>'SPONSOR COSTS-10y'!L135</f>
        <v>0</v>
      </c>
      <c r="M75" s="22">
        <f>'SPONSOR COSTS-10y'!M135</f>
        <v>0</v>
      </c>
      <c r="N75" s="182">
        <f>'SPONSOR COSTS-10y'!N135</f>
        <v>0</v>
      </c>
      <c r="O75" s="185">
        <f>'SPONSOR COSTS-10y'!O135</f>
        <v>0</v>
      </c>
      <c r="P75" s="196">
        <f>'SPONSOR COSTS-10y'!P135</f>
        <v>0</v>
      </c>
      <c r="Q75" s="22"/>
      <c r="R75" s="22">
        <f>'SPONSOR COSTS-10y'!R135</f>
        <v>0</v>
      </c>
      <c r="S75" s="22">
        <f>'SPONSOR COSTS-10y'!S135</f>
        <v>0</v>
      </c>
      <c r="T75" s="22">
        <f>'SPONSOR COSTS-10y'!T135</f>
        <v>0</v>
      </c>
      <c r="U75" s="182">
        <f>'SPONSOR COSTS-10y'!U135</f>
        <v>0</v>
      </c>
      <c r="V75" s="185">
        <f>'SPONSOR COSTS-10y'!V135</f>
        <v>0</v>
      </c>
      <c r="W75" s="196">
        <f>'SPONSOR COSTS-10y'!W135</f>
        <v>0</v>
      </c>
      <c r="X75" s="177">
        <f>'SPONSOR COSTS-10y'!X135</f>
        <v>0</v>
      </c>
      <c r="Y75" s="22">
        <f>'SPONSOR COSTS-10y'!Y135</f>
        <v>0</v>
      </c>
      <c r="Z75" s="22">
        <f>'SPONSOR COSTS-10y'!Z135</f>
        <v>0</v>
      </c>
      <c r="AA75" s="22">
        <f>'SPONSOR COSTS-10y'!AA135</f>
        <v>0</v>
      </c>
      <c r="AB75" s="182">
        <f>'SPONSOR COSTS-10y'!AB135</f>
        <v>0</v>
      </c>
      <c r="AC75" s="185"/>
      <c r="AD75" s="196">
        <f>'SPONSOR COSTS-10y'!AD135</f>
        <v>0</v>
      </c>
      <c r="AE75" s="22"/>
      <c r="AF75" s="22">
        <f>'SPONSOR COSTS-10y'!AF135</f>
        <v>0</v>
      </c>
      <c r="AG75" s="22">
        <f>'SPONSOR COSTS-10y'!AG135</f>
        <v>0</v>
      </c>
      <c r="AH75" s="22">
        <f>'SPONSOR COSTS-10y'!AH135</f>
        <v>0</v>
      </c>
      <c r="AI75" s="182">
        <f>'SPONSOR COSTS-10y'!AI135</f>
        <v>0</v>
      </c>
      <c r="AJ75" s="185">
        <f>'SPONSOR COSTS-10y'!AJ135</f>
        <v>0</v>
      </c>
      <c r="AK75" s="196">
        <f>'SPONSOR COSTS-10y'!AK135</f>
        <v>0</v>
      </c>
      <c r="AL75" s="22"/>
      <c r="AM75" s="28"/>
    </row>
    <row r="76" spans="1:39" hidden="1" outlineLevel="1" x14ac:dyDescent="0.25">
      <c r="A76" s="190"/>
      <c r="B76" s="385"/>
      <c r="C76" s="288" t="str">
        <f>'SPONSOR COSTS-10y'!C136</f>
        <v>Sub 8</v>
      </c>
      <c r="D76" s="123"/>
      <c r="E76" s="123"/>
      <c r="F76" s="123"/>
      <c r="G76" s="124"/>
      <c r="H76" s="153"/>
      <c r="I76" s="196">
        <f>'SPONSOR COSTS-10y'!I136</f>
        <v>0</v>
      </c>
      <c r="J76" s="22"/>
      <c r="K76" s="69">
        <f>'SPONSOR COSTS-10y'!K136</f>
        <v>0</v>
      </c>
      <c r="L76" s="22">
        <f>'SPONSOR COSTS-10y'!L136</f>
        <v>0</v>
      </c>
      <c r="M76" s="22">
        <f>'SPONSOR COSTS-10y'!M136</f>
        <v>0</v>
      </c>
      <c r="N76" s="182">
        <f>'SPONSOR COSTS-10y'!N136</f>
        <v>0</v>
      </c>
      <c r="O76" s="185">
        <f>'SPONSOR COSTS-10y'!O136</f>
        <v>0</v>
      </c>
      <c r="P76" s="196">
        <f>'SPONSOR COSTS-10y'!P136</f>
        <v>0</v>
      </c>
      <c r="Q76" s="22"/>
      <c r="R76" s="22">
        <f>'SPONSOR COSTS-10y'!R136</f>
        <v>0</v>
      </c>
      <c r="S76" s="22">
        <f>'SPONSOR COSTS-10y'!S136</f>
        <v>0</v>
      </c>
      <c r="T76" s="22">
        <f>'SPONSOR COSTS-10y'!T136</f>
        <v>0</v>
      </c>
      <c r="U76" s="182">
        <f>'SPONSOR COSTS-10y'!U136</f>
        <v>0</v>
      </c>
      <c r="V76" s="185">
        <f>'SPONSOR COSTS-10y'!V136</f>
        <v>0</v>
      </c>
      <c r="W76" s="196">
        <f>'SPONSOR COSTS-10y'!W136</f>
        <v>0</v>
      </c>
      <c r="X76" s="177">
        <f>'SPONSOR COSTS-10y'!X136</f>
        <v>0</v>
      </c>
      <c r="Y76" s="22">
        <f>'SPONSOR COSTS-10y'!Y136</f>
        <v>0</v>
      </c>
      <c r="Z76" s="22">
        <f>'SPONSOR COSTS-10y'!Z136</f>
        <v>0</v>
      </c>
      <c r="AA76" s="22">
        <f>'SPONSOR COSTS-10y'!AA136</f>
        <v>0</v>
      </c>
      <c r="AB76" s="182">
        <f>'SPONSOR COSTS-10y'!AB136</f>
        <v>0</v>
      </c>
      <c r="AC76" s="185"/>
      <c r="AD76" s="196">
        <f>'SPONSOR COSTS-10y'!AD136</f>
        <v>0</v>
      </c>
      <c r="AE76" s="22"/>
      <c r="AF76" s="22">
        <f>'SPONSOR COSTS-10y'!AF136</f>
        <v>0</v>
      </c>
      <c r="AG76" s="22">
        <f>'SPONSOR COSTS-10y'!AG136</f>
        <v>0</v>
      </c>
      <c r="AH76" s="22">
        <f>'SPONSOR COSTS-10y'!AH136</f>
        <v>0</v>
      </c>
      <c r="AI76" s="182">
        <f>'SPONSOR COSTS-10y'!AI136</f>
        <v>0</v>
      </c>
      <c r="AJ76" s="185">
        <f>'SPONSOR COSTS-10y'!AJ136</f>
        <v>0</v>
      </c>
      <c r="AK76" s="196">
        <f>'SPONSOR COSTS-10y'!AK136</f>
        <v>0</v>
      </c>
      <c r="AL76" s="22"/>
      <c r="AM76" s="28"/>
    </row>
    <row r="77" spans="1:39" hidden="1" outlineLevel="1" x14ac:dyDescent="0.25">
      <c r="A77" s="190"/>
      <c r="B77" s="385"/>
      <c r="C77" s="288" t="str">
        <f>'SPONSOR COSTS-10y'!C137</f>
        <v>Sub 9</v>
      </c>
      <c r="D77" s="123"/>
      <c r="E77" s="123"/>
      <c r="F77" s="123"/>
      <c r="G77" s="124"/>
      <c r="H77" s="153"/>
      <c r="I77" s="196">
        <f>'SPONSOR COSTS-10y'!I137</f>
        <v>0</v>
      </c>
      <c r="J77" s="22"/>
      <c r="K77" s="69">
        <f>'SPONSOR COSTS-10y'!K137</f>
        <v>0</v>
      </c>
      <c r="L77" s="22">
        <f>'SPONSOR COSTS-10y'!L137</f>
        <v>0</v>
      </c>
      <c r="M77" s="22">
        <f>'SPONSOR COSTS-10y'!M137</f>
        <v>0</v>
      </c>
      <c r="N77" s="182">
        <f>'SPONSOR COSTS-10y'!N137</f>
        <v>0</v>
      </c>
      <c r="O77" s="185">
        <f>'SPONSOR COSTS-10y'!O137</f>
        <v>0</v>
      </c>
      <c r="P77" s="196">
        <f>'SPONSOR COSTS-10y'!P137</f>
        <v>0</v>
      </c>
      <c r="Q77" s="22"/>
      <c r="R77" s="22">
        <f>'SPONSOR COSTS-10y'!R137</f>
        <v>0</v>
      </c>
      <c r="S77" s="22">
        <f>'SPONSOR COSTS-10y'!S137</f>
        <v>0</v>
      </c>
      <c r="T77" s="22">
        <f>'SPONSOR COSTS-10y'!T137</f>
        <v>0</v>
      </c>
      <c r="U77" s="182">
        <f>'SPONSOR COSTS-10y'!U137</f>
        <v>0</v>
      </c>
      <c r="V77" s="185">
        <f>'SPONSOR COSTS-10y'!V137</f>
        <v>0</v>
      </c>
      <c r="W77" s="196">
        <f>'SPONSOR COSTS-10y'!W137</f>
        <v>0</v>
      </c>
      <c r="X77" s="177">
        <f>'SPONSOR COSTS-10y'!X137</f>
        <v>0</v>
      </c>
      <c r="Y77" s="22">
        <f>'SPONSOR COSTS-10y'!Y137</f>
        <v>0</v>
      </c>
      <c r="Z77" s="22">
        <f>'SPONSOR COSTS-10y'!Z137</f>
        <v>0</v>
      </c>
      <c r="AA77" s="22">
        <f>'SPONSOR COSTS-10y'!AA137</f>
        <v>0</v>
      </c>
      <c r="AB77" s="182">
        <f>'SPONSOR COSTS-10y'!AB137</f>
        <v>0</v>
      </c>
      <c r="AC77" s="185"/>
      <c r="AD77" s="196">
        <f>'SPONSOR COSTS-10y'!AD137</f>
        <v>0</v>
      </c>
      <c r="AE77" s="22"/>
      <c r="AF77" s="22">
        <f>'SPONSOR COSTS-10y'!AF137</f>
        <v>0</v>
      </c>
      <c r="AG77" s="22">
        <f>'SPONSOR COSTS-10y'!AG137</f>
        <v>0</v>
      </c>
      <c r="AH77" s="22">
        <f>'SPONSOR COSTS-10y'!AH137</f>
        <v>0</v>
      </c>
      <c r="AI77" s="182">
        <f>'SPONSOR COSTS-10y'!AI137</f>
        <v>0</v>
      </c>
      <c r="AJ77" s="185">
        <f>'SPONSOR COSTS-10y'!AJ137</f>
        <v>0</v>
      </c>
      <c r="AK77" s="196">
        <f>'SPONSOR COSTS-10y'!AK137</f>
        <v>0</v>
      </c>
      <c r="AL77" s="22"/>
      <c r="AM77" s="28"/>
    </row>
    <row r="78" spans="1:39" hidden="1" outlineLevel="1" x14ac:dyDescent="0.25">
      <c r="A78" s="190"/>
      <c r="B78" s="385"/>
      <c r="C78" s="288" t="str">
        <f>'SPONSOR COSTS-10y'!C138</f>
        <v>Sub 10</v>
      </c>
      <c r="D78" s="123"/>
      <c r="E78" s="123"/>
      <c r="F78" s="123"/>
      <c r="G78" s="124"/>
      <c r="H78" s="153"/>
      <c r="I78" s="196">
        <f>'SPONSOR COSTS-10y'!I138</f>
        <v>0</v>
      </c>
      <c r="J78" s="22"/>
      <c r="K78" s="69">
        <f>'SPONSOR COSTS-10y'!K138</f>
        <v>0</v>
      </c>
      <c r="L78" s="22">
        <f>'SPONSOR COSTS-10y'!L138</f>
        <v>0</v>
      </c>
      <c r="M78" s="22">
        <f>'SPONSOR COSTS-10y'!M138</f>
        <v>0</v>
      </c>
      <c r="N78" s="182">
        <f>'SPONSOR COSTS-10y'!N138</f>
        <v>0</v>
      </c>
      <c r="O78" s="185">
        <f>'SPONSOR COSTS-10y'!O138</f>
        <v>0</v>
      </c>
      <c r="P78" s="196">
        <f>'SPONSOR COSTS-10y'!P138</f>
        <v>0</v>
      </c>
      <c r="Q78" s="22"/>
      <c r="R78" s="22">
        <f>'SPONSOR COSTS-10y'!R138</f>
        <v>0</v>
      </c>
      <c r="S78" s="22">
        <f>'SPONSOR COSTS-10y'!S138</f>
        <v>0</v>
      </c>
      <c r="T78" s="22">
        <f>'SPONSOR COSTS-10y'!T138</f>
        <v>0</v>
      </c>
      <c r="U78" s="182">
        <f>'SPONSOR COSTS-10y'!U138</f>
        <v>0</v>
      </c>
      <c r="V78" s="185">
        <f>'SPONSOR COSTS-10y'!V138</f>
        <v>0</v>
      </c>
      <c r="W78" s="196">
        <f>'SPONSOR COSTS-10y'!W138</f>
        <v>0</v>
      </c>
      <c r="X78" s="177">
        <f>'SPONSOR COSTS-10y'!X138</f>
        <v>0</v>
      </c>
      <c r="Y78" s="22">
        <f>'SPONSOR COSTS-10y'!Y138</f>
        <v>0</v>
      </c>
      <c r="Z78" s="22">
        <f>'SPONSOR COSTS-10y'!Z138</f>
        <v>0</v>
      </c>
      <c r="AA78" s="22">
        <f>'SPONSOR COSTS-10y'!AA138</f>
        <v>0</v>
      </c>
      <c r="AB78" s="182">
        <f>'SPONSOR COSTS-10y'!AB138</f>
        <v>0</v>
      </c>
      <c r="AC78" s="185"/>
      <c r="AD78" s="196">
        <f>'SPONSOR COSTS-10y'!AD138</f>
        <v>0</v>
      </c>
      <c r="AE78" s="22"/>
      <c r="AF78" s="22">
        <f>'SPONSOR COSTS-10y'!AF138</f>
        <v>0</v>
      </c>
      <c r="AG78" s="22">
        <f>'SPONSOR COSTS-10y'!AG138</f>
        <v>0</v>
      </c>
      <c r="AH78" s="22">
        <f>'SPONSOR COSTS-10y'!AH138</f>
        <v>0</v>
      </c>
      <c r="AI78" s="182">
        <f>'SPONSOR COSTS-10y'!AI138</f>
        <v>0</v>
      </c>
      <c r="AJ78" s="185">
        <f>'SPONSOR COSTS-10y'!AJ138</f>
        <v>0</v>
      </c>
      <c r="AK78" s="196">
        <f>'SPONSOR COSTS-10y'!AK138</f>
        <v>0</v>
      </c>
      <c r="AL78" s="22"/>
      <c r="AM78" s="28"/>
    </row>
    <row r="79" spans="1:39" hidden="1" outlineLevel="1" x14ac:dyDescent="0.25">
      <c r="A79" s="190"/>
      <c r="B79" s="385"/>
      <c r="C79" s="288" t="str">
        <f>'SPONSOR COSTS-10y'!C139</f>
        <v>Sub 11</v>
      </c>
      <c r="D79" s="123"/>
      <c r="E79" s="123"/>
      <c r="F79" s="123"/>
      <c r="G79" s="124"/>
      <c r="H79" s="153"/>
      <c r="I79" s="196">
        <f>'SPONSOR COSTS-10y'!I139</f>
        <v>0</v>
      </c>
      <c r="J79" s="22"/>
      <c r="K79" s="69">
        <f>'SPONSOR COSTS-10y'!K139</f>
        <v>0</v>
      </c>
      <c r="L79" s="22">
        <f>'SPONSOR COSTS-10y'!L139</f>
        <v>0</v>
      </c>
      <c r="M79" s="22">
        <f>'SPONSOR COSTS-10y'!M139</f>
        <v>0</v>
      </c>
      <c r="N79" s="182">
        <f>'SPONSOR COSTS-10y'!N139</f>
        <v>0</v>
      </c>
      <c r="O79" s="185">
        <f>'SPONSOR COSTS-10y'!O139</f>
        <v>0</v>
      </c>
      <c r="P79" s="196">
        <f>'SPONSOR COSTS-10y'!P139</f>
        <v>0</v>
      </c>
      <c r="Q79" s="22"/>
      <c r="R79" s="22">
        <f>'SPONSOR COSTS-10y'!R139</f>
        <v>0</v>
      </c>
      <c r="S79" s="22">
        <f>'SPONSOR COSTS-10y'!S139</f>
        <v>0</v>
      </c>
      <c r="T79" s="22">
        <f>'SPONSOR COSTS-10y'!T139</f>
        <v>0</v>
      </c>
      <c r="U79" s="182">
        <f>'SPONSOR COSTS-10y'!U139</f>
        <v>0</v>
      </c>
      <c r="V79" s="185">
        <f>'SPONSOR COSTS-10y'!V139</f>
        <v>0</v>
      </c>
      <c r="W79" s="196">
        <f>'SPONSOR COSTS-10y'!W139</f>
        <v>0</v>
      </c>
      <c r="X79" s="177">
        <f>'SPONSOR COSTS-10y'!X139</f>
        <v>0</v>
      </c>
      <c r="Y79" s="22">
        <f>'SPONSOR COSTS-10y'!Y139</f>
        <v>0</v>
      </c>
      <c r="Z79" s="22">
        <f>'SPONSOR COSTS-10y'!Z139</f>
        <v>0</v>
      </c>
      <c r="AA79" s="22">
        <f>'SPONSOR COSTS-10y'!AA139</f>
        <v>0</v>
      </c>
      <c r="AB79" s="182">
        <f>'SPONSOR COSTS-10y'!AB139</f>
        <v>0</v>
      </c>
      <c r="AC79" s="185"/>
      <c r="AD79" s="196">
        <f>'SPONSOR COSTS-10y'!AD139</f>
        <v>0</v>
      </c>
      <c r="AE79" s="22"/>
      <c r="AF79" s="22">
        <f>'SPONSOR COSTS-10y'!AF139</f>
        <v>0</v>
      </c>
      <c r="AG79" s="22">
        <f>'SPONSOR COSTS-10y'!AG139</f>
        <v>0</v>
      </c>
      <c r="AH79" s="22">
        <f>'SPONSOR COSTS-10y'!AH139</f>
        <v>0</v>
      </c>
      <c r="AI79" s="182">
        <f>'SPONSOR COSTS-10y'!AI139</f>
        <v>0</v>
      </c>
      <c r="AJ79" s="185">
        <f>'SPONSOR COSTS-10y'!AJ139</f>
        <v>0</v>
      </c>
      <c r="AK79" s="196">
        <f>'SPONSOR COSTS-10y'!AK139</f>
        <v>0</v>
      </c>
      <c r="AL79" s="22"/>
      <c r="AM79" s="28"/>
    </row>
    <row r="80" spans="1:39" hidden="1" outlineLevel="1" x14ac:dyDescent="0.25">
      <c r="A80" s="190"/>
      <c r="B80" s="385"/>
      <c r="C80" s="288" t="str">
        <f>'SPONSOR COSTS-10y'!C140</f>
        <v>Sub 12</v>
      </c>
      <c r="D80" s="123"/>
      <c r="E80" s="123"/>
      <c r="F80" s="123"/>
      <c r="G80" s="124"/>
      <c r="H80" s="153"/>
      <c r="I80" s="196">
        <f>'SPONSOR COSTS-10y'!I140</f>
        <v>0</v>
      </c>
      <c r="J80" s="22"/>
      <c r="K80" s="69">
        <f>'SPONSOR COSTS-10y'!K140</f>
        <v>0</v>
      </c>
      <c r="L80" s="22">
        <f>'SPONSOR COSTS-10y'!L140</f>
        <v>0</v>
      </c>
      <c r="M80" s="22">
        <f>'SPONSOR COSTS-10y'!M140</f>
        <v>0</v>
      </c>
      <c r="N80" s="182">
        <f>'SPONSOR COSTS-10y'!N140</f>
        <v>0</v>
      </c>
      <c r="O80" s="185">
        <f>'SPONSOR COSTS-10y'!O140</f>
        <v>0</v>
      </c>
      <c r="P80" s="196">
        <f>'SPONSOR COSTS-10y'!P140</f>
        <v>0</v>
      </c>
      <c r="Q80" s="22"/>
      <c r="R80" s="22">
        <f>'SPONSOR COSTS-10y'!R140</f>
        <v>0</v>
      </c>
      <c r="S80" s="22">
        <f>'SPONSOR COSTS-10y'!S140</f>
        <v>0</v>
      </c>
      <c r="T80" s="22">
        <f>'SPONSOR COSTS-10y'!T140</f>
        <v>0</v>
      </c>
      <c r="U80" s="182">
        <f>'SPONSOR COSTS-10y'!U140</f>
        <v>0</v>
      </c>
      <c r="V80" s="185">
        <f>'SPONSOR COSTS-10y'!V140</f>
        <v>0</v>
      </c>
      <c r="W80" s="196">
        <f>'SPONSOR COSTS-10y'!W140</f>
        <v>0</v>
      </c>
      <c r="X80" s="177">
        <f>'SPONSOR COSTS-10y'!X140</f>
        <v>0</v>
      </c>
      <c r="Y80" s="22">
        <f>'SPONSOR COSTS-10y'!Y140</f>
        <v>0</v>
      </c>
      <c r="Z80" s="22">
        <f>'SPONSOR COSTS-10y'!Z140</f>
        <v>0</v>
      </c>
      <c r="AA80" s="22">
        <f>'SPONSOR COSTS-10y'!AA140</f>
        <v>0</v>
      </c>
      <c r="AB80" s="182">
        <f>'SPONSOR COSTS-10y'!AB140</f>
        <v>0</v>
      </c>
      <c r="AC80" s="185"/>
      <c r="AD80" s="196">
        <f>'SPONSOR COSTS-10y'!AD140</f>
        <v>0</v>
      </c>
      <c r="AE80" s="22"/>
      <c r="AF80" s="22">
        <f>'SPONSOR COSTS-10y'!AF140</f>
        <v>0</v>
      </c>
      <c r="AG80" s="22">
        <f>'SPONSOR COSTS-10y'!AG140</f>
        <v>0</v>
      </c>
      <c r="AH80" s="22">
        <f>'SPONSOR COSTS-10y'!AH140</f>
        <v>0</v>
      </c>
      <c r="AI80" s="182">
        <f>'SPONSOR COSTS-10y'!AI140</f>
        <v>0</v>
      </c>
      <c r="AJ80" s="185">
        <f>'SPONSOR COSTS-10y'!AJ140</f>
        <v>0</v>
      </c>
      <c r="AK80" s="196">
        <f>'SPONSOR COSTS-10y'!AK140</f>
        <v>0</v>
      </c>
      <c r="AL80" s="22"/>
      <c r="AM80" s="28"/>
    </row>
    <row r="81" spans="1:39" hidden="1" outlineLevel="1" x14ac:dyDescent="0.25">
      <c r="A81" s="190"/>
      <c r="B81" s="385"/>
      <c r="C81" s="288" t="str">
        <f>'SPONSOR COSTS-10y'!C141</f>
        <v>Sub 13</v>
      </c>
      <c r="D81" s="123"/>
      <c r="E81" s="123"/>
      <c r="F81" s="123"/>
      <c r="G81" s="124"/>
      <c r="H81" s="153"/>
      <c r="I81" s="196">
        <f>'SPONSOR COSTS-10y'!I141</f>
        <v>0</v>
      </c>
      <c r="J81" s="22"/>
      <c r="K81" s="69">
        <f>'SPONSOR COSTS-10y'!K141</f>
        <v>0</v>
      </c>
      <c r="L81" s="22">
        <f>'SPONSOR COSTS-10y'!L141</f>
        <v>0</v>
      </c>
      <c r="M81" s="22">
        <f>'SPONSOR COSTS-10y'!M141</f>
        <v>0</v>
      </c>
      <c r="N81" s="182">
        <f>'SPONSOR COSTS-10y'!N141</f>
        <v>0</v>
      </c>
      <c r="O81" s="185">
        <f>'SPONSOR COSTS-10y'!O141</f>
        <v>0</v>
      </c>
      <c r="P81" s="196">
        <f>'SPONSOR COSTS-10y'!P141</f>
        <v>0</v>
      </c>
      <c r="Q81" s="22"/>
      <c r="R81" s="22">
        <f>'SPONSOR COSTS-10y'!R141</f>
        <v>0</v>
      </c>
      <c r="S81" s="22">
        <f>'SPONSOR COSTS-10y'!S141</f>
        <v>0</v>
      </c>
      <c r="T81" s="22">
        <f>'SPONSOR COSTS-10y'!T141</f>
        <v>0</v>
      </c>
      <c r="U81" s="182">
        <f>'SPONSOR COSTS-10y'!U141</f>
        <v>0</v>
      </c>
      <c r="V81" s="185">
        <f>'SPONSOR COSTS-10y'!V141</f>
        <v>0</v>
      </c>
      <c r="W81" s="196">
        <f>'SPONSOR COSTS-10y'!W141</f>
        <v>0</v>
      </c>
      <c r="X81" s="177">
        <f>'SPONSOR COSTS-10y'!X141</f>
        <v>0</v>
      </c>
      <c r="Y81" s="22">
        <f>'SPONSOR COSTS-10y'!Y141</f>
        <v>0</v>
      </c>
      <c r="Z81" s="22">
        <f>'SPONSOR COSTS-10y'!Z141</f>
        <v>0</v>
      </c>
      <c r="AA81" s="22">
        <f>'SPONSOR COSTS-10y'!AA141</f>
        <v>0</v>
      </c>
      <c r="AB81" s="182">
        <f>'SPONSOR COSTS-10y'!AB141</f>
        <v>0</v>
      </c>
      <c r="AC81" s="185"/>
      <c r="AD81" s="196">
        <f>'SPONSOR COSTS-10y'!AD141</f>
        <v>0</v>
      </c>
      <c r="AE81" s="22"/>
      <c r="AF81" s="22">
        <f>'SPONSOR COSTS-10y'!AF141</f>
        <v>0</v>
      </c>
      <c r="AG81" s="22">
        <f>'SPONSOR COSTS-10y'!AG141</f>
        <v>0</v>
      </c>
      <c r="AH81" s="22">
        <f>'SPONSOR COSTS-10y'!AH141</f>
        <v>0</v>
      </c>
      <c r="AI81" s="182">
        <f>'SPONSOR COSTS-10y'!AI141</f>
        <v>0</v>
      </c>
      <c r="AJ81" s="185">
        <f>'SPONSOR COSTS-10y'!AJ141</f>
        <v>0</v>
      </c>
      <c r="AK81" s="196">
        <f>'SPONSOR COSTS-10y'!AK141</f>
        <v>0</v>
      </c>
      <c r="AL81" s="22"/>
      <c r="AM81" s="28"/>
    </row>
    <row r="82" spans="1:39" hidden="1" outlineLevel="1" x14ac:dyDescent="0.25">
      <c r="A82" s="190"/>
      <c r="B82" s="385"/>
      <c r="C82" s="288" t="str">
        <f>'SPONSOR COSTS-10y'!C142</f>
        <v>Sub 14</v>
      </c>
      <c r="D82" s="123"/>
      <c r="E82" s="123"/>
      <c r="F82" s="123"/>
      <c r="G82" s="124"/>
      <c r="H82" s="153"/>
      <c r="I82" s="196">
        <f>'SPONSOR COSTS-10y'!I142</f>
        <v>0</v>
      </c>
      <c r="J82" s="22"/>
      <c r="K82" s="69">
        <f>'SPONSOR COSTS-10y'!K142</f>
        <v>0</v>
      </c>
      <c r="L82" s="22">
        <f>'SPONSOR COSTS-10y'!L142</f>
        <v>0</v>
      </c>
      <c r="M82" s="22">
        <f>'SPONSOR COSTS-10y'!M142</f>
        <v>0</v>
      </c>
      <c r="N82" s="182">
        <f>'SPONSOR COSTS-10y'!N142</f>
        <v>0</v>
      </c>
      <c r="O82" s="185">
        <f>'SPONSOR COSTS-10y'!O142</f>
        <v>0</v>
      </c>
      <c r="P82" s="196">
        <f>'SPONSOR COSTS-10y'!P142</f>
        <v>0</v>
      </c>
      <c r="Q82" s="22"/>
      <c r="R82" s="22">
        <f>'SPONSOR COSTS-10y'!R142</f>
        <v>0</v>
      </c>
      <c r="S82" s="22">
        <f>'SPONSOR COSTS-10y'!S142</f>
        <v>0</v>
      </c>
      <c r="T82" s="22">
        <f>'SPONSOR COSTS-10y'!T142</f>
        <v>0</v>
      </c>
      <c r="U82" s="182">
        <f>'SPONSOR COSTS-10y'!U142</f>
        <v>0</v>
      </c>
      <c r="V82" s="185">
        <f>'SPONSOR COSTS-10y'!V142</f>
        <v>0</v>
      </c>
      <c r="W82" s="196">
        <f>'SPONSOR COSTS-10y'!W142</f>
        <v>0</v>
      </c>
      <c r="X82" s="177">
        <f>'SPONSOR COSTS-10y'!X142</f>
        <v>0</v>
      </c>
      <c r="Y82" s="22">
        <f>'SPONSOR COSTS-10y'!Y142</f>
        <v>0</v>
      </c>
      <c r="Z82" s="22">
        <f>'SPONSOR COSTS-10y'!Z142</f>
        <v>0</v>
      </c>
      <c r="AA82" s="22">
        <f>'SPONSOR COSTS-10y'!AA142</f>
        <v>0</v>
      </c>
      <c r="AB82" s="182">
        <f>'SPONSOR COSTS-10y'!AB142</f>
        <v>0</v>
      </c>
      <c r="AC82" s="185"/>
      <c r="AD82" s="196">
        <f>'SPONSOR COSTS-10y'!AD142</f>
        <v>0</v>
      </c>
      <c r="AE82" s="22"/>
      <c r="AF82" s="22">
        <f>'SPONSOR COSTS-10y'!AF142</f>
        <v>0</v>
      </c>
      <c r="AG82" s="22">
        <f>'SPONSOR COSTS-10y'!AG142</f>
        <v>0</v>
      </c>
      <c r="AH82" s="22">
        <f>'SPONSOR COSTS-10y'!AH142</f>
        <v>0</v>
      </c>
      <c r="AI82" s="182">
        <f>'SPONSOR COSTS-10y'!AI142</f>
        <v>0</v>
      </c>
      <c r="AJ82" s="185">
        <f>'SPONSOR COSTS-10y'!AJ142</f>
        <v>0</v>
      </c>
      <c r="AK82" s="196">
        <f>'SPONSOR COSTS-10y'!AK142</f>
        <v>0</v>
      </c>
      <c r="AL82" s="22"/>
      <c r="AM82" s="28"/>
    </row>
    <row r="83" spans="1:39" hidden="1" outlineLevel="1" x14ac:dyDescent="0.25">
      <c r="A83" s="190"/>
      <c r="B83" s="385"/>
      <c r="C83" s="288" t="str">
        <f>'SPONSOR COSTS-10y'!C143</f>
        <v>Sub 15</v>
      </c>
      <c r="D83" s="123"/>
      <c r="E83" s="123"/>
      <c r="F83" s="123"/>
      <c r="G83" s="124"/>
      <c r="H83" s="153"/>
      <c r="I83" s="196">
        <f>'SPONSOR COSTS-10y'!I143</f>
        <v>0</v>
      </c>
      <c r="J83" s="22"/>
      <c r="K83" s="69">
        <f>'SPONSOR COSTS-10y'!K143</f>
        <v>0</v>
      </c>
      <c r="L83" s="22">
        <f>'SPONSOR COSTS-10y'!L143</f>
        <v>0</v>
      </c>
      <c r="M83" s="22">
        <f>'SPONSOR COSTS-10y'!M143</f>
        <v>0</v>
      </c>
      <c r="N83" s="182">
        <f>'SPONSOR COSTS-10y'!N143</f>
        <v>0</v>
      </c>
      <c r="O83" s="185">
        <f>'SPONSOR COSTS-10y'!O143</f>
        <v>0</v>
      </c>
      <c r="P83" s="196">
        <f>'SPONSOR COSTS-10y'!P143</f>
        <v>0</v>
      </c>
      <c r="Q83" s="22"/>
      <c r="R83" s="22">
        <f>'SPONSOR COSTS-10y'!R143</f>
        <v>0</v>
      </c>
      <c r="S83" s="22">
        <f>'SPONSOR COSTS-10y'!S143</f>
        <v>0</v>
      </c>
      <c r="T83" s="22">
        <f>'SPONSOR COSTS-10y'!T143</f>
        <v>0</v>
      </c>
      <c r="U83" s="182">
        <f>'SPONSOR COSTS-10y'!U143</f>
        <v>0</v>
      </c>
      <c r="V83" s="185">
        <f>'SPONSOR COSTS-10y'!V143</f>
        <v>0</v>
      </c>
      <c r="W83" s="196">
        <f>'SPONSOR COSTS-10y'!W143</f>
        <v>0</v>
      </c>
      <c r="X83" s="177">
        <f>'SPONSOR COSTS-10y'!X143</f>
        <v>0</v>
      </c>
      <c r="Y83" s="22">
        <f>'SPONSOR COSTS-10y'!Y143</f>
        <v>0</v>
      </c>
      <c r="Z83" s="22">
        <f>'SPONSOR COSTS-10y'!Z143</f>
        <v>0</v>
      </c>
      <c r="AA83" s="22">
        <f>'SPONSOR COSTS-10y'!AA143</f>
        <v>0</v>
      </c>
      <c r="AB83" s="182">
        <f>'SPONSOR COSTS-10y'!AB143</f>
        <v>0</v>
      </c>
      <c r="AC83" s="185"/>
      <c r="AD83" s="196">
        <f>'SPONSOR COSTS-10y'!AD143</f>
        <v>0</v>
      </c>
      <c r="AE83" s="22"/>
      <c r="AF83" s="22">
        <f>'SPONSOR COSTS-10y'!AF143</f>
        <v>0</v>
      </c>
      <c r="AG83" s="22">
        <f>'SPONSOR COSTS-10y'!AG143</f>
        <v>0</v>
      </c>
      <c r="AH83" s="22">
        <f>'SPONSOR COSTS-10y'!AH143</f>
        <v>0</v>
      </c>
      <c r="AI83" s="182">
        <f>'SPONSOR COSTS-10y'!AI143</f>
        <v>0</v>
      </c>
      <c r="AJ83" s="185">
        <f>'SPONSOR COSTS-10y'!AJ143</f>
        <v>0</v>
      </c>
      <c r="AK83" s="196">
        <f>'SPONSOR COSTS-10y'!AK143</f>
        <v>0</v>
      </c>
      <c r="AL83" s="22"/>
      <c r="AM83" s="28"/>
    </row>
    <row r="84" spans="1:39" hidden="1" outlineLevel="1" x14ac:dyDescent="0.25">
      <c r="A84" s="190"/>
      <c r="B84" s="385"/>
      <c r="C84" s="288" t="str">
        <f>'SPONSOR COSTS-10y'!C144</f>
        <v>Sub 16</v>
      </c>
      <c r="D84" s="123"/>
      <c r="E84" s="123"/>
      <c r="F84" s="123"/>
      <c r="G84" s="124"/>
      <c r="H84" s="153"/>
      <c r="I84" s="196">
        <f>'SPONSOR COSTS-10y'!I144</f>
        <v>0</v>
      </c>
      <c r="J84" s="22"/>
      <c r="K84" s="69">
        <f>'SPONSOR COSTS-10y'!K144</f>
        <v>0</v>
      </c>
      <c r="L84" s="22">
        <f>'SPONSOR COSTS-10y'!L144</f>
        <v>0</v>
      </c>
      <c r="M84" s="22">
        <f>'SPONSOR COSTS-10y'!M144</f>
        <v>0</v>
      </c>
      <c r="N84" s="182">
        <f>'SPONSOR COSTS-10y'!N144</f>
        <v>0</v>
      </c>
      <c r="O84" s="185">
        <f>'SPONSOR COSTS-10y'!O144</f>
        <v>0</v>
      </c>
      <c r="P84" s="196">
        <f>'SPONSOR COSTS-10y'!P144</f>
        <v>0</v>
      </c>
      <c r="Q84" s="22"/>
      <c r="R84" s="22">
        <f>'SPONSOR COSTS-10y'!R144</f>
        <v>0</v>
      </c>
      <c r="S84" s="22">
        <f>'SPONSOR COSTS-10y'!S144</f>
        <v>0</v>
      </c>
      <c r="T84" s="22">
        <f>'SPONSOR COSTS-10y'!T144</f>
        <v>0</v>
      </c>
      <c r="U84" s="182">
        <f>'SPONSOR COSTS-10y'!U144</f>
        <v>0</v>
      </c>
      <c r="V84" s="185">
        <f>'SPONSOR COSTS-10y'!V144</f>
        <v>0</v>
      </c>
      <c r="W84" s="196">
        <f>'SPONSOR COSTS-10y'!W144</f>
        <v>0</v>
      </c>
      <c r="X84" s="177">
        <f>'SPONSOR COSTS-10y'!X144</f>
        <v>0</v>
      </c>
      <c r="Y84" s="22">
        <f>'SPONSOR COSTS-10y'!Y144</f>
        <v>0</v>
      </c>
      <c r="Z84" s="22">
        <f>'SPONSOR COSTS-10y'!Z144</f>
        <v>0</v>
      </c>
      <c r="AA84" s="22">
        <f>'SPONSOR COSTS-10y'!AA144</f>
        <v>0</v>
      </c>
      <c r="AB84" s="182">
        <f>'SPONSOR COSTS-10y'!AB144</f>
        <v>0</v>
      </c>
      <c r="AC84" s="185"/>
      <c r="AD84" s="196">
        <f>'SPONSOR COSTS-10y'!AD144</f>
        <v>0</v>
      </c>
      <c r="AE84" s="22"/>
      <c r="AF84" s="22">
        <f>'SPONSOR COSTS-10y'!AF144</f>
        <v>0</v>
      </c>
      <c r="AG84" s="22">
        <f>'SPONSOR COSTS-10y'!AG144</f>
        <v>0</v>
      </c>
      <c r="AH84" s="22">
        <f>'SPONSOR COSTS-10y'!AH144</f>
        <v>0</v>
      </c>
      <c r="AI84" s="182">
        <f>'SPONSOR COSTS-10y'!AI144</f>
        <v>0</v>
      </c>
      <c r="AJ84" s="185">
        <f>'SPONSOR COSTS-10y'!AJ144</f>
        <v>0</v>
      </c>
      <c r="AK84" s="196">
        <f>'SPONSOR COSTS-10y'!AK144</f>
        <v>0</v>
      </c>
      <c r="AL84" s="22"/>
      <c r="AM84" s="28"/>
    </row>
    <row r="85" spans="1:39" hidden="1" outlineLevel="1" x14ac:dyDescent="0.25">
      <c r="A85" s="190"/>
      <c r="B85" s="385"/>
      <c r="C85" s="288" t="str">
        <f>'SPONSOR COSTS-10y'!C145</f>
        <v>Sub 17</v>
      </c>
      <c r="D85" s="123"/>
      <c r="E85" s="123"/>
      <c r="F85" s="123"/>
      <c r="G85" s="124"/>
      <c r="H85" s="153"/>
      <c r="I85" s="196">
        <f>'SPONSOR COSTS-10y'!I145</f>
        <v>0</v>
      </c>
      <c r="J85" s="22"/>
      <c r="K85" s="69">
        <f>'SPONSOR COSTS-10y'!K145</f>
        <v>0</v>
      </c>
      <c r="L85" s="22">
        <f>'SPONSOR COSTS-10y'!L145</f>
        <v>0</v>
      </c>
      <c r="M85" s="22">
        <f>'SPONSOR COSTS-10y'!M145</f>
        <v>0</v>
      </c>
      <c r="N85" s="182">
        <f>'SPONSOR COSTS-10y'!N145</f>
        <v>0</v>
      </c>
      <c r="O85" s="185">
        <f>'SPONSOR COSTS-10y'!O145</f>
        <v>0</v>
      </c>
      <c r="P85" s="196">
        <f>'SPONSOR COSTS-10y'!P145</f>
        <v>0</v>
      </c>
      <c r="Q85" s="22"/>
      <c r="R85" s="22">
        <f>'SPONSOR COSTS-10y'!R145</f>
        <v>0</v>
      </c>
      <c r="S85" s="22">
        <f>'SPONSOR COSTS-10y'!S145</f>
        <v>0</v>
      </c>
      <c r="T85" s="22">
        <f>'SPONSOR COSTS-10y'!T145</f>
        <v>0</v>
      </c>
      <c r="U85" s="182">
        <f>'SPONSOR COSTS-10y'!U145</f>
        <v>0</v>
      </c>
      <c r="V85" s="185">
        <f>'SPONSOR COSTS-10y'!V145</f>
        <v>0</v>
      </c>
      <c r="W85" s="196">
        <f>'SPONSOR COSTS-10y'!W145</f>
        <v>0</v>
      </c>
      <c r="X85" s="177">
        <f>'SPONSOR COSTS-10y'!X145</f>
        <v>0</v>
      </c>
      <c r="Y85" s="22">
        <f>'SPONSOR COSTS-10y'!Y145</f>
        <v>0</v>
      </c>
      <c r="Z85" s="22">
        <f>'SPONSOR COSTS-10y'!Z145</f>
        <v>0</v>
      </c>
      <c r="AA85" s="22">
        <f>'SPONSOR COSTS-10y'!AA145</f>
        <v>0</v>
      </c>
      <c r="AB85" s="182">
        <f>'SPONSOR COSTS-10y'!AB145</f>
        <v>0</v>
      </c>
      <c r="AC85" s="185"/>
      <c r="AD85" s="196">
        <f>'SPONSOR COSTS-10y'!AD145</f>
        <v>0</v>
      </c>
      <c r="AE85" s="22"/>
      <c r="AF85" s="22">
        <f>'SPONSOR COSTS-10y'!AF145</f>
        <v>0</v>
      </c>
      <c r="AG85" s="22">
        <f>'SPONSOR COSTS-10y'!AG145</f>
        <v>0</v>
      </c>
      <c r="AH85" s="22">
        <f>'SPONSOR COSTS-10y'!AH145</f>
        <v>0</v>
      </c>
      <c r="AI85" s="182">
        <f>'SPONSOR COSTS-10y'!AI145</f>
        <v>0</v>
      </c>
      <c r="AJ85" s="185">
        <f>'SPONSOR COSTS-10y'!AJ145</f>
        <v>0</v>
      </c>
      <c r="AK85" s="196">
        <f>'SPONSOR COSTS-10y'!AK145</f>
        <v>0</v>
      </c>
      <c r="AL85" s="22"/>
      <c r="AM85" s="28"/>
    </row>
    <row r="86" spans="1:39" hidden="1" outlineLevel="1" x14ac:dyDescent="0.25">
      <c r="A86" s="190"/>
      <c r="B86" s="385"/>
      <c r="C86" s="288" t="str">
        <f>'SPONSOR COSTS-10y'!C146</f>
        <v>Sub 18</v>
      </c>
      <c r="D86" s="123"/>
      <c r="E86" s="123"/>
      <c r="F86" s="123"/>
      <c r="G86" s="124"/>
      <c r="H86" s="153"/>
      <c r="I86" s="196">
        <f>'SPONSOR COSTS-10y'!I146</f>
        <v>0</v>
      </c>
      <c r="J86" s="22"/>
      <c r="K86" s="69">
        <f>'SPONSOR COSTS-10y'!K146</f>
        <v>0</v>
      </c>
      <c r="L86" s="22">
        <f>'SPONSOR COSTS-10y'!L146</f>
        <v>0</v>
      </c>
      <c r="M86" s="22">
        <f>'SPONSOR COSTS-10y'!M146</f>
        <v>0</v>
      </c>
      <c r="N86" s="182">
        <f>'SPONSOR COSTS-10y'!N146</f>
        <v>0</v>
      </c>
      <c r="O86" s="185">
        <f>'SPONSOR COSTS-10y'!O146</f>
        <v>0</v>
      </c>
      <c r="P86" s="196">
        <f>'SPONSOR COSTS-10y'!P146</f>
        <v>0</v>
      </c>
      <c r="Q86" s="22"/>
      <c r="R86" s="22">
        <f>'SPONSOR COSTS-10y'!R146</f>
        <v>0</v>
      </c>
      <c r="S86" s="22">
        <f>'SPONSOR COSTS-10y'!S146</f>
        <v>0</v>
      </c>
      <c r="T86" s="22">
        <f>'SPONSOR COSTS-10y'!T146</f>
        <v>0</v>
      </c>
      <c r="U86" s="182">
        <f>'SPONSOR COSTS-10y'!U146</f>
        <v>0</v>
      </c>
      <c r="V86" s="185">
        <f>'SPONSOR COSTS-10y'!V146</f>
        <v>0</v>
      </c>
      <c r="W86" s="196">
        <f>'SPONSOR COSTS-10y'!W146</f>
        <v>0</v>
      </c>
      <c r="X86" s="177">
        <f>'SPONSOR COSTS-10y'!X146</f>
        <v>0</v>
      </c>
      <c r="Y86" s="22">
        <f>'SPONSOR COSTS-10y'!Y146</f>
        <v>0</v>
      </c>
      <c r="Z86" s="22">
        <f>'SPONSOR COSTS-10y'!Z146</f>
        <v>0</v>
      </c>
      <c r="AA86" s="22">
        <f>'SPONSOR COSTS-10y'!AA146</f>
        <v>0</v>
      </c>
      <c r="AB86" s="182">
        <f>'SPONSOR COSTS-10y'!AB146</f>
        <v>0</v>
      </c>
      <c r="AC86" s="185"/>
      <c r="AD86" s="196">
        <f>'SPONSOR COSTS-10y'!AD146</f>
        <v>0</v>
      </c>
      <c r="AE86" s="22"/>
      <c r="AF86" s="22">
        <f>'SPONSOR COSTS-10y'!AF146</f>
        <v>0</v>
      </c>
      <c r="AG86" s="22">
        <f>'SPONSOR COSTS-10y'!AG146</f>
        <v>0</v>
      </c>
      <c r="AH86" s="22">
        <f>'SPONSOR COSTS-10y'!AH146</f>
        <v>0</v>
      </c>
      <c r="AI86" s="182">
        <f>'SPONSOR COSTS-10y'!AI146</f>
        <v>0</v>
      </c>
      <c r="AJ86" s="185">
        <f>'SPONSOR COSTS-10y'!AJ146</f>
        <v>0</v>
      </c>
      <c r="AK86" s="196">
        <f>'SPONSOR COSTS-10y'!AK146</f>
        <v>0</v>
      </c>
      <c r="AL86" s="22"/>
      <c r="AM86" s="28"/>
    </row>
    <row r="87" spans="1:39" hidden="1" outlineLevel="1" x14ac:dyDescent="0.25">
      <c r="A87" s="190"/>
      <c r="B87" s="385"/>
      <c r="C87" s="288" t="str">
        <f>'SPONSOR COSTS-10y'!C147</f>
        <v>Sub 19</v>
      </c>
      <c r="D87" s="123"/>
      <c r="E87" s="123"/>
      <c r="F87" s="123"/>
      <c r="G87" s="124"/>
      <c r="H87" s="153"/>
      <c r="I87" s="196">
        <f>'SPONSOR COSTS-10y'!I147</f>
        <v>0</v>
      </c>
      <c r="J87" s="22"/>
      <c r="K87" s="69">
        <f>'SPONSOR COSTS-10y'!K147</f>
        <v>0</v>
      </c>
      <c r="L87" s="22">
        <f>'SPONSOR COSTS-10y'!L147</f>
        <v>0</v>
      </c>
      <c r="M87" s="22">
        <f>'SPONSOR COSTS-10y'!M147</f>
        <v>0</v>
      </c>
      <c r="N87" s="182">
        <f>'SPONSOR COSTS-10y'!N147</f>
        <v>0</v>
      </c>
      <c r="O87" s="185">
        <f>'SPONSOR COSTS-10y'!O147</f>
        <v>0</v>
      </c>
      <c r="P87" s="196">
        <f>'SPONSOR COSTS-10y'!P147</f>
        <v>0</v>
      </c>
      <c r="Q87" s="22"/>
      <c r="R87" s="22">
        <f>'SPONSOR COSTS-10y'!R147</f>
        <v>0</v>
      </c>
      <c r="S87" s="22">
        <f>'SPONSOR COSTS-10y'!S147</f>
        <v>0</v>
      </c>
      <c r="T87" s="22">
        <f>'SPONSOR COSTS-10y'!T147</f>
        <v>0</v>
      </c>
      <c r="U87" s="182">
        <f>'SPONSOR COSTS-10y'!U147</f>
        <v>0</v>
      </c>
      <c r="V87" s="185">
        <f>'SPONSOR COSTS-10y'!V147</f>
        <v>0</v>
      </c>
      <c r="W87" s="196">
        <f>'SPONSOR COSTS-10y'!W147</f>
        <v>0</v>
      </c>
      <c r="X87" s="177">
        <f>'SPONSOR COSTS-10y'!X147</f>
        <v>0</v>
      </c>
      <c r="Y87" s="22">
        <f>'SPONSOR COSTS-10y'!Y147</f>
        <v>0</v>
      </c>
      <c r="Z87" s="22">
        <f>'SPONSOR COSTS-10y'!Z147</f>
        <v>0</v>
      </c>
      <c r="AA87" s="22">
        <f>'SPONSOR COSTS-10y'!AA147</f>
        <v>0</v>
      </c>
      <c r="AB87" s="182">
        <f>'SPONSOR COSTS-10y'!AB147</f>
        <v>0</v>
      </c>
      <c r="AC87" s="185"/>
      <c r="AD87" s="196">
        <f>'SPONSOR COSTS-10y'!AD147</f>
        <v>0</v>
      </c>
      <c r="AE87" s="22"/>
      <c r="AF87" s="22">
        <f>'SPONSOR COSTS-10y'!AF147</f>
        <v>0</v>
      </c>
      <c r="AG87" s="22">
        <f>'SPONSOR COSTS-10y'!AG147</f>
        <v>0</v>
      </c>
      <c r="AH87" s="22">
        <f>'SPONSOR COSTS-10y'!AH147</f>
        <v>0</v>
      </c>
      <c r="AI87" s="182">
        <f>'SPONSOR COSTS-10y'!AI147</f>
        <v>0</v>
      </c>
      <c r="AJ87" s="185">
        <f>'SPONSOR COSTS-10y'!AJ147</f>
        <v>0</v>
      </c>
      <c r="AK87" s="196">
        <f>'SPONSOR COSTS-10y'!AK147</f>
        <v>0</v>
      </c>
      <c r="AL87" s="22"/>
      <c r="AM87" s="28"/>
    </row>
    <row r="88" spans="1:39" hidden="1" outlineLevel="1" x14ac:dyDescent="0.25">
      <c r="A88" s="190"/>
      <c r="B88" s="385"/>
      <c r="C88" s="288" t="str">
        <f>'SPONSOR COSTS-10y'!C148</f>
        <v>Sub 20</v>
      </c>
      <c r="D88" s="123"/>
      <c r="E88" s="123"/>
      <c r="F88" s="123"/>
      <c r="G88" s="124"/>
      <c r="H88" s="153"/>
      <c r="I88" s="196">
        <f>'SPONSOR COSTS-10y'!I148</f>
        <v>0</v>
      </c>
      <c r="J88" s="22"/>
      <c r="K88" s="69">
        <f>'SPONSOR COSTS-10y'!K148</f>
        <v>0</v>
      </c>
      <c r="L88" s="22">
        <f>'SPONSOR COSTS-10y'!L148</f>
        <v>0</v>
      </c>
      <c r="M88" s="22">
        <f>'SPONSOR COSTS-10y'!M148</f>
        <v>0</v>
      </c>
      <c r="N88" s="182">
        <f>'SPONSOR COSTS-10y'!N148</f>
        <v>0</v>
      </c>
      <c r="O88" s="185">
        <f>'SPONSOR COSTS-10y'!O148</f>
        <v>0</v>
      </c>
      <c r="P88" s="196">
        <f>'SPONSOR COSTS-10y'!P148</f>
        <v>0</v>
      </c>
      <c r="Q88" s="22"/>
      <c r="R88" s="22">
        <f>'SPONSOR COSTS-10y'!R148</f>
        <v>0</v>
      </c>
      <c r="S88" s="22">
        <f>'SPONSOR COSTS-10y'!S148</f>
        <v>0</v>
      </c>
      <c r="T88" s="22">
        <f>'SPONSOR COSTS-10y'!T148</f>
        <v>0</v>
      </c>
      <c r="U88" s="182">
        <f>'SPONSOR COSTS-10y'!U148</f>
        <v>0</v>
      </c>
      <c r="V88" s="185">
        <f>'SPONSOR COSTS-10y'!V148</f>
        <v>0</v>
      </c>
      <c r="W88" s="196">
        <f>'SPONSOR COSTS-10y'!W148</f>
        <v>0</v>
      </c>
      <c r="X88" s="177">
        <f>'SPONSOR COSTS-10y'!X148</f>
        <v>0</v>
      </c>
      <c r="Y88" s="22">
        <f>'SPONSOR COSTS-10y'!Y148</f>
        <v>0</v>
      </c>
      <c r="Z88" s="22">
        <f>'SPONSOR COSTS-10y'!Z148</f>
        <v>0</v>
      </c>
      <c r="AA88" s="22">
        <f>'SPONSOR COSTS-10y'!AA148</f>
        <v>0</v>
      </c>
      <c r="AB88" s="182">
        <f>'SPONSOR COSTS-10y'!AB148</f>
        <v>0</v>
      </c>
      <c r="AC88" s="185"/>
      <c r="AD88" s="196">
        <f>'SPONSOR COSTS-10y'!AD148</f>
        <v>0</v>
      </c>
      <c r="AE88" s="22"/>
      <c r="AF88" s="22">
        <f>'SPONSOR COSTS-10y'!AF148</f>
        <v>0</v>
      </c>
      <c r="AG88" s="22">
        <f>'SPONSOR COSTS-10y'!AG148</f>
        <v>0</v>
      </c>
      <c r="AH88" s="22">
        <f>'SPONSOR COSTS-10y'!AH148</f>
        <v>0</v>
      </c>
      <c r="AI88" s="182">
        <f>'SPONSOR COSTS-10y'!AI148</f>
        <v>0</v>
      </c>
      <c r="AJ88" s="185">
        <f>'SPONSOR COSTS-10y'!AJ148</f>
        <v>0</v>
      </c>
      <c r="AK88" s="196">
        <f>'SPONSOR COSTS-10y'!AK148</f>
        <v>0</v>
      </c>
      <c r="AL88" s="22"/>
      <c r="AM88" s="28"/>
    </row>
    <row r="89" spans="1:39" hidden="1" outlineLevel="1" x14ac:dyDescent="0.25">
      <c r="A89" s="190"/>
      <c r="B89" s="385"/>
      <c r="C89" s="288" t="str">
        <f>'SPONSOR COSTS-10y'!C149</f>
        <v>Sub 21</v>
      </c>
      <c r="D89" s="123"/>
      <c r="E89" s="123"/>
      <c r="F89" s="123"/>
      <c r="G89" s="124"/>
      <c r="H89" s="153"/>
      <c r="I89" s="196">
        <f>'SPONSOR COSTS-10y'!I149</f>
        <v>0</v>
      </c>
      <c r="J89" s="22"/>
      <c r="K89" s="69">
        <f>'SPONSOR COSTS-10y'!K149</f>
        <v>0</v>
      </c>
      <c r="L89" s="22">
        <f>'SPONSOR COSTS-10y'!L149</f>
        <v>0</v>
      </c>
      <c r="M89" s="22">
        <f>'SPONSOR COSTS-10y'!M149</f>
        <v>0</v>
      </c>
      <c r="N89" s="182">
        <f>'SPONSOR COSTS-10y'!N149</f>
        <v>0</v>
      </c>
      <c r="O89" s="185">
        <f>'SPONSOR COSTS-10y'!O149</f>
        <v>0</v>
      </c>
      <c r="P89" s="196">
        <f>'SPONSOR COSTS-10y'!P149</f>
        <v>0</v>
      </c>
      <c r="Q89" s="22"/>
      <c r="R89" s="22">
        <f>'SPONSOR COSTS-10y'!R149</f>
        <v>0</v>
      </c>
      <c r="S89" s="22">
        <f>'SPONSOR COSTS-10y'!S149</f>
        <v>0</v>
      </c>
      <c r="T89" s="22">
        <f>'SPONSOR COSTS-10y'!T149</f>
        <v>0</v>
      </c>
      <c r="U89" s="182">
        <f>'SPONSOR COSTS-10y'!U149</f>
        <v>0</v>
      </c>
      <c r="V89" s="185">
        <f>'SPONSOR COSTS-10y'!V149</f>
        <v>0</v>
      </c>
      <c r="W89" s="196">
        <f>'SPONSOR COSTS-10y'!W149</f>
        <v>0</v>
      </c>
      <c r="X89" s="177">
        <f>'SPONSOR COSTS-10y'!X149</f>
        <v>0</v>
      </c>
      <c r="Y89" s="22">
        <f>'SPONSOR COSTS-10y'!Y149</f>
        <v>0</v>
      </c>
      <c r="Z89" s="22">
        <f>'SPONSOR COSTS-10y'!Z149</f>
        <v>0</v>
      </c>
      <c r="AA89" s="22">
        <f>'SPONSOR COSTS-10y'!AA149</f>
        <v>0</v>
      </c>
      <c r="AB89" s="182">
        <f>'SPONSOR COSTS-10y'!AB149</f>
        <v>0</v>
      </c>
      <c r="AC89" s="185"/>
      <c r="AD89" s="196">
        <f>'SPONSOR COSTS-10y'!AD149</f>
        <v>0</v>
      </c>
      <c r="AE89" s="22"/>
      <c r="AF89" s="22">
        <f>'SPONSOR COSTS-10y'!AF149</f>
        <v>0</v>
      </c>
      <c r="AG89" s="22">
        <f>'SPONSOR COSTS-10y'!AG149</f>
        <v>0</v>
      </c>
      <c r="AH89" s="22">
        <f>'SPONSOR COSTS-10y'!AH149</f>
        <v>0</v>
      </c>
      <c r="AI89" s="182">
        <f>'SPONSOR COSTS-10y'!AI149</f>
        <v>0</v>
      </c>
      <c r="AJ89" s="185">
        <f>'SPONSOR COSTS-10y'!AJ149</f>
        <v>0</v>
      </c>
      <c r="AK89" s="196">
        <f>'SPONSOR COSTS-10y'!AK149</f>
        <v>0</v>
      </c>
      <c r="AL89" s="22"/>
      <c r="AM89" s="28"/>
    </row>
    <row r="90" spans="1:39" hidden="1" outlineLevel="1" x14ac:dyDescent="0.25">
      <c r="A90" s="190">
        <f>'SPONSOR COSTS-10y'!A130</f>
        <v>0</v>
      </c>
      <c r="B90" s="385">
        <f>'SPONSOR COSTS-10y'!B130</f>
        <v>0</v>
      </c>
      <c r="C90" s="288" t="str">
        <f>'SPONSOR COSTS-10y'!C150</f>
        <v>Sub 22</v>
      </c>
      <c r="D90" s="123">
        <f>'SPONSOR COSTS-10y'!D130</f>
        <v>0</v>
      </c>
      <c r="E90" s="123">
        <f>'SPONSOR COSTS-10y'!E130</f>
        <v>0</v>
      </c>
      <c r="F90" s="123">
        <f>'SPONSOR COSTS-10y'!F130</f>
        <v>0</v>
      </c>
      <c r="G90" s="124">
        <f>'SPONSOR COSTS-10y'!G130</f>
        <v>0</v>
      </c>
      <c r="H90" s="153">
        <f>'SPONSOR COSTS-10y'!H130</f>
        <v>0</v>
      </c>
      <c r="I90" s="196">
        <f>'SPONSOR COSTS-10y'!I150</f>
        <v>0</v>
      </c>
      <c r="J90" s="22"/>
      <c r="K90" s="69">
        <f>'SPONSOR COSTS-10y'!K150</f>
        <v>0</v>
      </c>
      <c r="L90" s="22">
        <f>'SPONSOR COSTS-10y'!L150</f>
        <v>0</v>
      </c>
      <c r="M90" s="22">
        <f>'SPONSOR COSTS-10y'!M150</f>
        <v>0</v>
      </c>
      <c r="N90" s="182">
        <f>'SPONSOR COSTS-10y'!N150</f>
        <v>0</v>
      </c>
      <c r="O90" s="185">
        <f>'SPONSOR COSTS-10y'!O150</f>
        <v>0</v>
      </c>
      <c r="P90" s="196">
        <f>'SPONSOR COSTS-10y'!P150</f>
        <v>0</v>
      </c>
      <c r="Q90" s="22"/>
      <c r="R90" s="22">
        <f>'SPONSOR COSTS-10y'!R150</f>
        <v>0</v>
      </c>
      <c r="S90" s="22">
        <f>'SPONSOR COSTS-10y'!S150</f>
        <v>0</v>
      </c>
      <c r="T90" s="22">
        <f>'SPONSOR COSTS-10y'!T150</f>
        <v>0</v>
      </c>
      <c r="U90" s="182">
        <f>'SPONSOR COSTS-10y'!U150</f>
        <v>0</v>
      </c>
      <c r="V90" s="185">
        <f>'SPONSOR COSTS-10y'!V150</f>
        <v>0</v>
      </c>
      <c r="W90" s="196">
        <f>'SPONSOR COSTS-10y'!W150</f>
        <v>0</v>
      </c>
      <c r="X90" s="177">
        <f>'SPONSOR COSTS-10y'!X150</f>
        <v>0</v>
      </c>
      <c r="Y90" s="22">
        <f>'SPONSOR COSTS-10y'!Y150</f>
        <v>0</v>
      </c>
      <c r="Z90" s="22">
        <f>'SPONSOR COSTS-10y'!Z150</f>
        <v>0</v>
      </c>
      <c r="AA90" s="22">
        <f>'SPONSOR COSTS-10y'!AA150</f>
        <v>0</v>
      </c>
      <c r="AB90" s="182">
        <f>'SPONSOR COSTS-10y'!AB150</f>
        <v>0</v>
      </c>
      <c r="AC90" s="185"/>
      <c r="AD90" s="196">
        <f>'SPONSOR COSTS-10y'!AD150</f>
        <v>0</v>
      </c>
      <c r="AE90" s="22"/>
      <c r="AF90" s="22">
        <f>'SPONSOR COSTS-10y'!AF150</f>
        <v>0</v>
      </c>
      <c r="AG90" s="22">
        <f>'SPONSOR COSTS-10y'!AG150</f>
        <v>0</v>
      </c>
      <c r="AH90" s="22">
        <f>'SPONSOR COSTS-10y'!AH150</f>
        <v>0</v>
      </c>
      <c r="AI90" s="182">
        <f>'SPONSOR COSTS-10y'!AI150</f>
        <v>0</v>
      </c>
      <c r="AJ90" s="185">
        <f>'SPONSOR COSTS-10y'!AJ150</f>
        <v>0</v>
      </c>
      <c r="AK90" s="196">
        <f>'SPONSOR COSTS-10y'!AK150</f>
        <v>0</v>
      </c>
      <c r="AL90" s="22"/>
      <c r="AM90" s="28">
        <f>'SPONSOR COSTS-10y'!BV130</f>
        <v>0</v>
      </c>
    </row>
    <row r="91" spans="1:39" hidden="1" outlineLevel="1" x14ac:dyDescent="0.25">
      <c r="A91" s="190">
        <f>'SPONSOR COSTS-10y'!A131</f>
        <v>0</v>
      </c>
      <c r="B91" s="385">
        <f>'SPONSOR COSTS-10y'!B131</f>
        <v>0</v>
      </c>
      <c r="C91" s="288" t="str">
        <f>'SPONSOR COSTS-10y'!C151</f>
        <v>Sub 23</v>
      </c>
      <c r="D91" s="123">
        <f>'SPONSOR COSTS-10y'!D131</f>
        <v>0</v>
      </c>
      <c r="E91" s="123">
        <f>'SPONSOR COSTS-10y'!E131</f>
        <v>0</v>
      </c>
      <c r="F91" s="123">
        <f>'SPONSOR COSTS-10y'!F131</f>
        <v>0</v>
      </c>
      <c r="G91" s="124">
        <f>'SPONSOR COSTS-10y'!G131</f>
        <v>0</v>
      </c>
      <c r="H91" s="153">
        <f>'SPONSOR COSTS-10y'!H131</f>
        <v>0</v>
      </c>
      <c r="I91" s="196">
        <f>'SPONSOR COSTS-10y'!I151</f>
        <v>0</v>
      </c>
      <c r="J91" s="22"/>
      <c r="K91" s="69">
        <f>'SPONSOR COSTS-10y'!K151</f>
        <v>0</v>
      </c>
      <c r="L91" s="22">
        <f>'SPONSOR COSTS-10y'!L151</f>
        <v>0</v>
      </c>
      <c r="M91" s="22">
        <f>'SPONSOR COSTS-10y'!M151</f>
        <v>0</v>
      </c>
      <c r="N91" s="182">
        <f>'SPONSOR COSTS-10y'!N151</f>
        <v>0</v>
      </c>
      <c r="O91" s="185">
        <f>'SPONSOR COSTS-10y'!O151</f>
        <v>0</v>
      </c>
      <c r="P91" s="196">
        <f>'SPONSOR COSTS-10y'!P151</f>
        <v>0</v>
      </c>
      <c r="Q91" s="22"/>
      <c r="R91" s="22">
        <f>'SPONSOR COSTS-10y'!R151</f>
        <v>0</v>
      </c>
      <c r="S91" s="22">
        <f>'SPONSOR COSTS-10y'!S151</f>
        <v>0</v>
      </c>
      <c r="T91" s="22">
        <f>'SPONSOR COSTS-10y'!T151</f>
        <v>0</v>
      </c>
      <c r="U91" s="182">
        <f>'SPONSOR COSTS-10y'!U151</f>
        <v>0</v>
      </c>
      <c r="V91" s="185">
        <f>'SPONSOR COSTS-10y'!V151</f>
        <v>0</v>
      </c>
      <c r="W91" s="196">
        <f>'SPONSOR COSTS-10y'!W151</f>
        <v>0</v>
      </c>
      <c r="X91" s="177">
        <f>'SPONSOR COSTS-10y'!X151</f>
        <v>0</v>
      </c>
      <c r="Y91" s="22">
        <f>'SPONSOR COSTS-10y'!Y151</f>
        <v>0</v>
      </c>
      <c r="Z91" s="22">
        <f>'SPONSOR COSTS-10y'!Z151</f>
        <v>0</v>
      </c>
      <c r="AA91" s="22">
        <f>'SPONSOR COSTS-10y'!AA151</f>
        <v>0</v>
      </c>
      <c r="AB91" s="182">
        <f>'SPONSOR COSTS-10y'!AB151</f>
        <v>0</v>
      </c>
      <c r="AC91" s="185"/>
      <c r="AD91" s="196">
        <f>'SPONSOR COSTS-10y'!AD151</f>
        <v>0</v>
      </c>
      <c r="AE91" s="22"/>
      <c r="AF91" s="22">
        <f>'SPONSOR COSTS-10y'!AF151</f>
        <v>0</v>
      </c>
      <c r="AG91" s="22">
        <f>'SPONSOR COSTS-10y'!AG151</f>
        <v>0</v>
      </c>
      <c r="AH91" s="22">
        <f>'SPONSOR COSTS-10y'!AH151</f>
        <v>0</v>
      </c>
      <c r="AI91" s="182">
        <f>'SPONSOR COSTS-10y'!AI151</f>
        <v>0</v>
      </c>
      <c r="AJ91" s="185">
        <f>'SPONSOR COSTS-10y'!AJ151</f>
        <v>0</v>
      </c>
      <c r="AK91" s="196">
        <f>'SPONSOR COSTS-10y'!AK151</f>
        <v>0</v>
      </c>
      <c r="AL91" s="22"/>
      <c r="AM91" s="28">
        <f>'SPONSOR COSTS-10y'!BV131</f>
        <v>0</v>
      </c>
    </row>
    <row r="92" spans="1:39" hidden="1" outlineLevel="1" x14ac:dyDescent="0.25">
      <c r="A92" s="190">
        <f>'SPONSOR COSTS-10y'!A132</f>
        <v>0</v>
      </c>
      <c r="B92" s="385">
        <f>'SPONSOR COSTS-10y'!B132</f>
        <v>0</v>
      </c>
      <c r="C92" s="288" t="str">
        <f>'SPONSOR COSTS-10y'!C152</f>
        <v>Sub 24</v>
      </c>
      <c r="D92" s="123">
        <f>'SPONSOR COSTS-10y'!D132</f>
        <v>0</v>
      </c>
      <c r="E92" s="123">
        <f>'SPONSOR COSTS-10y'!E132</f>
        <v>0</v>
      </c>
      <c r="F92" s="123">
        <f>'SPONSOR COSTS-10y'!F132</f>
        <v>0</v>
      </c>
      <c r="G92" s="124">
        <f>'SPONSOR COSTS-10y'!G132</f>
        <v>0</v>
      </c>
      <c r="H92" s="153">
        <f>'SPONSOR COSTS-10y'!H132</f>
        <v>0</v>
      </c>
      <c r="I92" s="196">
        <f>'SPONSOR COSTS-10y'!I152</f>
        <v>0</v>
      </c>
      <c r="J92" s="22"/>
      <c r="K92" s="69">
        <f>'SPONSOR COSTS-10y'!K152</f>
        <v>0</v>
      </c>
      <c r="L92" s="22">
        <f>'SPONSOR COSTS-10y'!L152</f>
        <v>0</v>
      </c>
      <c r="M92" s="22">
        <f>'SPONSOR COSTS-10y'!M152</f>
        <v>0</v>
      </c>
      <c r="N92" s="182">
        <f>'SPONSOR COSTS-10y'!N152</f>
        <v>0</v>
      </c>
      <c r="O92" s="185">
        <f>'SPONSOR COSTS-10y'!O152</f>
        <v>0</v>
      </c>
      <c r="P92" s="196">
        <f>'SPONSOR COSTS-10y'!P152</f>
        <v>0</v>
      </c>
      <c r="Q92" s="22"/>
      <c r="R92" s="22">
        <f>'SPONSOR COSTS-10y'!R152</f>
        <v>0</v>
      </c>
      <c r="S92" s="22">
        <f>'SPONSOR COSTS-10y'!S152</f>
        <v>0</v>
      </c>
      <c r="T92" s="22">
        <f>'SPONSOR COSTS-10y'!T152</f>
        <v>0</v>
      </c>
      <c r="U92" s="182">
        <f>'SPONSOR COSTS-10y'!U152</f>
        <v>0</v>
      </c>
      <c r="V92" s="185">
        <f>'SPONSOR COSTS-10y'!V152</f>
        <v>0</v>
      </c>
      <c r="W92" s="196">
        <f>'SPONSOR COSTS-10y'!W152</f>
        <v>0</v>
      </c>
      <c r="X92" s="177">
        <f>'SPONSOR COSTS-10y'!X152</f>
        <v>0</v>
      </c>
      <c r="Y92" s="22">
        <f>'SPONSOR COSTS-10y'!Y152</f>
        <v>0</v>
      </c>
      <c r="Z92" s="22">
        <f>'SPONSOR COSTS-10y'!Z152</f>
        <v>0</v>
      </c>
      <c r="AA92" s="22">
        <f>'SPONSOR COSTS-10y'!AA152</f>
        <v>0</v>
      </c>
      <c r="AB92" s="182">
        <f>'SPONSOR COSTS-10y'!AB152</f>
        <v>0</v>
      </c>
      <c r="AC92" s="185"/>
      <c r="AD92" s="196">
        <f>'SPONSOR COSTS-10y'!AD152</f>
        <v>0</v>
      </c>
      <c r="AE92" s="22"/>
      <c r="AF92" s="22">
        <f>'SPONSOR COSTS-10y'!AF152</f>
        <v>0</v>
      </c>
      <c r="AG92" s="22">
        <f>'SPONSOR COSTS-10y'!AG152</f>
        <v>0</v>
      </c>
      <c r="AH92" s="22">
        <f>'SPONSOR COSTS-10y'!AH152</f>
        <v>0</v>
      </c>
      <c r="AI92" s="182">
        <f>'SPONSOR COSTS-10y'!AI152</f>
        <v>0</v>
      </c>
      <c r="AJ92" s="185">
        <f>'SPONSOR COSTS-10y'!AJ152</f>
        <v>0</v>
      </c>
      <c r="AK92" s="196">
        <f>'SPONSOR COSTS-10y'!AK152</f>
        <v>0</v>
      </c>
      <c r="AL92" s="22"/>
      <c r="AM92" s="28">
        <f>'SPONSOR COSTS-10y'!BV132</f>
        <v>0</v>
      </c>
    </row>
    <row r="93" spans="1:39" hidden="1" outlineLevel="1" x14ac:dyDescent="0.25">
      <c r="A93" s="190">
        <f>'SPONSOR COSTS-10y'!A153</f>
        <v>0</v>
      </c>
      <c r="B93" s="385">
        <f>'SPONSOR COSTS-10y'!B153</f>
        <v>0</v>
      </c>
      <c r="C93" s="288" t="str">
        <f>'SPONSOR COSTS-10y'!C153</f>
        <v>Sub 25</v>
      </c>
      <c r="D93" s="123">
        <f>'SPONSOR COSTS-10y'!D153</f>
        <v>0</v>
      </c>
      <c r="E93" s="123">
        <f>'SPONSOR COSTS-10y'!E153</f>
        <v>0</v>
      </c>
      <c r="F93" s="123">
        <f>'SPONSOR COSTS-10y'!F153</f>
        <v>0</v>
      </c>
      <c r="G93" s="124">
        <f>'SPONSOR COSTS-10y'!G153</f>
        <v>0</v>
      </c>
      <c r="H93" s="153">
        <f>'SPONSOR COSTS-10y'!H153</f>
        <v>0</v>
      </c>
      <c r="I93" s="196">
        <f>'SPONSOR COSTS-10y'!I153</f>
        <v>0</v>
      </c>
      <c r="J93" s="22"/>
      <c r="K93" s="69">
        <f>'SPONSOR COSTS-10y'!K153</f>
        <v>0</v>
      </c>
      <c r="L93" s="22">
        <f>'SPONSOR COSTS-10y'!L153</f>
        <v>0</v>
      </c>
      <c r="M93" s="22">
        <f>'SPONSOR COSTS-10y'!M153</f>
        <v>0</v>
      </c>
      <c r="N93" s="182">
        <f>'SPONSOR COSTS-10y'!N153</f>
        <v>0</v>
      </c>
      <c r="O93" s="185">
        <f>'SPONSOR COSTS-10y'!O153</f>
        <v>0</v>
      </c>
      <c r="P93" s="196">
        <f>'SPONSOR COSTS-10y'!P153</f>
        <v>0</v>
      </c>
      <c r="Q93" s="22"/>
      <c r="R93" s="22">
        <f>'SPONSOR COSTS-10y'!R153</f>
        <v>0</v>
      </c>
      <c r="S93" s="22">
        <f>'SPONSOR COSTS-10y'!S153</f>
        <v>0</v>
      </c>
      <c r="T93" s="22">
        <f>'SPONSOR COSTS-10y'!T153</f>
        <v>0</v>
      </c>
      <c r="U93" s="182">
        <f>'SPONSOR COSTS-10y'!U153</f>
        <v>0</v>
      </c>
      <c r="V93" s="185">
        <f>'SPONSOR COSTS-10y'!V153</f>
        <v>0</v>
      </c>
      <c r="W93" s="196">
        <f>'SPONSOR COSTS-10y'!W153</f>
        <v>0</v>
      </c>
      <c r="X93" s="177">
        <f>'SPONSOR COSTS-10y'!X153</f>
        <v>0</v>
      </c>
      <c r="Y93" s="22">
        <f>'SPONSOR COSTS-10y'!Y153</f>
        <v>0</v>
      </c>
      <c r="Z93" s="22">
        <f>'SPONSOR COSTS-10y'!Z153</f>
        <v>0</v>
      </c>
      <c r="AA93" s="22">
        <f>'SPONSOR COSTS-10y'!AA153</f>
        <v>0</v>
      </c>
      <c r="AB93" s="182">
        <f>'SPONSOR COSTS-10y'!AB153</f>
        <v>0</v>
      </c>
      <c r="AC93" s="185"/>
      <c r="AD93" s="196">
        <f>'SPONSOR COSTS-10y'!AD153</f>
        <v>0</v>
      </c>
      <c r="AE93" s="22"/>
      <c r="AF93" s="22">
        <f>'SPONSOR COSTS-10y'!AF153</f>
        <v>0</v>
      </c>
      <c r="AG93" s="22">
        <f>'SPONSOR COSTS-10y'!AG153</f>
        <v>0</v>
      </c>
      <c r="AH93" s="22">
        <f>'SPONSOR COSTS-10y'!AH153</f>
        <v>0</v>
      </c>
      <c r="AI93" s="182">
        <f>'SPONSOR COSTS-10y'!AI153</f>
        <v>0</v>
      </c>
      <c r="AJ93" s="185">
        <f>'SPONSOR COSTS-10y'!AJ153</f>
        <v>0</v>
      </c>
      <c r="AK93" s="196">
        <f>'SPONSOR COSTS-10y'!AK153</f>
        <v>0</v>
      </c>
      <c r="AL93" s="22"/>
      <c r="AM93" s="28">
        <f>'SPONSOR COSTS-10y'!BV153</f>
        <v>0</v>
      </c>
    </row>
    <row r="94" spans="1:39" s="65" customFormat="1" ht="15.75" collapsed="1" x14ac:dyDescent="0.25">
      <c r="A94" s="194">
        <f>'SPONSOR COSTS-10y'!A154</f>
        <v>0</v>
      </c>
      <c r="B94" s="680" t="s">
        <v>65</v>
      </c>
      <c r="C94" s="681"/>
      <c r="D94" s="147">
        <f>'SPONSOR COSTS-10y'!D154</f>
        <v>0</v>
      </c>
      <c r="E94" s="147">
        <f>'SPONSOR COSTS-10y'!E154</f>
        <v>0</v>
      </c>
      <c r="F94" s="147">
        <f>'SPONSOR COSTS-10y'!F154</f>
        <v>0</v>
      </c>
      <c r="G94" s="148">
        <f>'SPONSOR COSTS-10y'!G154</f>
        <v>0</v>
      </c>
      <c r="H94" s="154">
        <f>'SPONSOR COSTS-10y'!H154</f>
        <v>0</v>
      </c>
      <c r="I94" s="186">
        <f>'SPONSOR COSTS-10y'!I154+'SPONSOR COSTS-10y'!I84</f>
        <v>0</v>
      </c>
      <c r="J94" s="80"/>
      <c r="K94" s="81">
        <f>'SPONSOR COSTS-10y'!K154</f>
        <v>0</v>
      </c>
      <c r="L94" s="80">
        <f>'SPONSOR COSTS-10y'!L154</f>
        <v>0</v>
      </c>
      <c r="M94" s="80">
        <f>'SPONSOR COSTS-10y'!M154</f>
        <v>0</v>
      </c>
      <c r="N94" s="179">
        <f>'SPONSOR COSTS-10y'!N154</f>
        <v>0</v>
      </c>
      <c r="O94" s="117">
        <f>'SPONSOR COSTS-10y'!O154</f>
        <v>0</v>
      </c>
      <c r="P94" s="186">
        <f>'SPONSOR COSTS-10y'!P154+'SPONSOR COSTS-10y'!P84</f>
        <v>0</v>
      </c>
      <c r="Q94" s="80"/>
      <c r="R94" s="80">
        <f>'SPONSOR COSTS-10y'!R154</f>
        <v>0</v>
      </c>
      <c r="S94" s="80">
        <f>'SPONSOR COSTS-10y'!S154</f>
        <v>0</v>
      </c>
      <c r="T94" s="80">
        <f>'SPONSOR COSTS-10y'!T154</f>
        <v>0</v>
      </c>
      <c r="U94" s="179">
        <f>'SPONSOR COSTS-10y'!U154</f>
        <v>0</v>
      </c>
      <c r="V94" s="117">
        <f>'SPONSOR COSTS-10y'!V154</f>
        <v>0</v>
      </c>
      <c r="W94" s="186">
        <f>'SPONSOR COSTS-10y'!W154+'SPONSOR COSTS-10y'!W84</f>
        <v>0</v>
      </c>
      <c r="X94" s="180">
        <f>'SPONSOR COSTS-10y'!X154</f>
        <v>0</v>
      </c>
      <c r="Y94" s="80">
        <f>'SPONSOR COSTS-10y'!Y154</f>
        <v>0</v>
      </c>
      <c r="Z94" s="80">
        <f>'SPONSOR COSTS-10y'!Z154</f>
        <v>0</v>
      </c>
      <c r="AA94" s="80">
        <f>'SPONSOR COSTS-10y'!AA154</f>
        <v>0</v>
      </c>
      <c r="AB94" s="179">
        <f>'SPONSOR COSTS-10y'!AB154</f>
        <v>0</v>
      </c>
      <c r="AC94" s="117"/>
      <c r="AD94" s="186">
        <f>'SPONSOR COSTS-10y'!AD154+'SPONSOR COSTS-10y'!AD84</f>
        <v>0</v>
      </c>
      <c r="AE94" s="80"/>
      <c r="AF94" s="80">
        <f>'SPONSOR COSTS-10y'!AF154</f>
        <v>0</v>
      </c>
      <c r="AG94" s="80">
        <f>'SPONSOR COSTS-10y'!AG154</f>
        <v>0</v>
      </c>
      <c r="AH94" s="80">
        <f>'SPONSOR COSTS-10y'!AH154</f>
        <v>0</v>
      </c>
      <c r="AI94" s="179">
        <f>'SPONSOR COSTS-10y'!AI154</f>
        <v>0</v>
      </c>
      <c r="AJ94" s="117">
        <f>'SPONSOR COSTS-10y'!AJ154</f>
        <v>0</v>
      </c>
      <c r="AK94" s="186">
        <f>'SPONSOR COSTS-10y'!AK154+'SPONSOR COSTS-10y'!AK84</f>
        <v>0</v>
      </c>
      <c r="AL94" s="80"/>
      <c r="AM94" s="92">
        <f>'SPONSOR COSTS-10y'!BV154+'SPONSOR COSTS-10y'!BV84</f>
        <v>0</v>
      </c>
    </row>
    <row r="95" spans="1:39" s="65" customFormat="1" ht="15.75" x14ac:dyDescent="0.25">
      <c r="A95" s="194">
        <f>'SPONSOR COSTS-10y'!A155</f>
        <v>0</v>
      </c>
      <c r="B95" s="149"/>
      <c r="C95" s="150"/>
      <c r="D95" s="150">
        <f>'SPONSOR COSTS-10y'!D155</f>
        <v>0</v>
      </c>
      <c r="E95" s="150">
        <f>'SPONSOR COSTS-10y'!E155</f>
        <v>0</v>
      </c>
      <c r="F95" s="147">
        <f>'SPONSOR COSTS-10y'!F155</f>
        <v>0</v>
      </c>
      <c r="G95" s="148">
        <f>'SPONSOR COSTS-10y'!G155</f>
        <v>0</v>
      </c>
      <c r="H95" s="148">
        <f>'SPONSOR COSTS-10y'!H155</f>
        <v>0</v>
      </c>
      <c r="I95" s="93"/>
      <c r="J95" s="80"/>
      <c r="K95" s="81"/>
      <c r="L95" s="80"/>
      <c r="M95" s="80"/>
      <c r="N95" s="179"/>
      <c r="O95" s="179"/>
      <c r="P95" s="93"/>
      <c r="Q95" s="80"/>
      <c r="R95" s="80"/>
      <c r="S95" s="80"/>
      <c r="T95" s="80"/>
      <c r="U95" s="179"/>
      <c r="V95" s="179"/>
      <c r="W95" s="93"/>
      <c r="X95" s="180"/>
      <c r="Y95" s="80"/>
      <c r="Z95" s="80"/>
      <c r="AA95" s="80"/>
      <c r="AB95" s="179"/>
      <c r="AC95" s="179"/>
      <c r="AD95" s="93"/>
      <c r="AE95" s="80"/>
      <c r="AF95" s="80"/>
      <c r="AG95" s="80"/>
      <c r="AH95" s="80"/>
      <c r="AI95" s="179"/>
      <c r="AJ95" s="179"/>
      <c r="AK95" s="93"/>
      <c r="AL95" s="80"/>
      <c r="AM95" s="85"/>
    </row>
    <row r="96" spans="1:39" s="65" customFormat="1" ht="15.75" x14ac:dyDescent="0.25">
      <c r="A96" s="194">
        <f>'SPONSOR COSTS-10y'!A156</f>
        <v>0</v>
      </c>
      <c r="B96" s="682" t="s">
        <v>66</v>
      </c>
      <c r="C96" s="683"/>
      <c r="D96" s="147">
        <f>'SPONSOR COSTS-10y'!D156</f>
        <v>0</v>
      </c>
      <c r="E96" s="147">
        <f>'SPONSOR COSTS-10y'!E156</f>
        <v>0</v>
      </c>
      <c r="F96" s="147">
        <f>'SPONSOR COSTS-10y'!F156</f>
        <v>0</v>
      </c>
      <c r="G96" s="148">
        <f>'SPONSOR COSTS-10y'!G156</f>
        <v>0</v>
      </c>
      <c r="H96" s="148">
        <f>'SPONSOR COSTS-10y'!H156</f>
        <v>0</v>
      </c>
      <c r="I96" s="58">
        <f>'SPONSOR COSTS-10y'!I156</f>
        <v>0</v>
      </c>
      <c r="J96" s="80"/>
      <c r="K96" s="81">
        <f>'SPONSOR COSTS-10y'!K156</f>
        <v>0</v>
      </c>
      <c r="L96" s="80">
        <f>'SPONSOR COSTS-10y'!L156</f>
        <v>0</v>
      </c>
      <c r="M96" s="80">
        <f>'SPONSOR COSTS-10y'!M156</f>
        <v>0</v>
      </c>
      <c r="N96" s="179">
        <f>'SPONSOR COSTS-10y'!N156</f>
        <v>0</v>
      </c>
      <c r="O96" s="179">
        <f>'SPONSOR COSTS-10y'!O156</f>
        <v>0</v>
      </c>
      <c r="P96" s="58">
        <f>'SPONSOR COSTS-10y'!P156</f>
        <v>0</v>
      </c>
      <c r="Q96" s="80"/>
      <c r="R96" s="80">
        <f>'SPONSOR COSTS-10y'!R156</f>
        <v>0</v>
      </c>
      <c r="S96" s="80">
        <f>'SPONSOR COSTS-10y'!S156</f>
        <v>0</v>
      </c>
      <c r="T96" s="80">
        <f>'SPONSOR COSTS-10y'!T156</f>
        <v>0</v>
      </c>
      <c r="U96" s="179">
        <f>'SPONSOR COSTS-10y'!U156</f>
        <v>0</v>
      </c>
      <c r="V96" s="179">
        <f>'SPONSOR COSTS-10y'!V156</f>
        <v>0</v>
      </c>
      <c r="W96" s="58">
        <f>'SPONSOR COSTS-10y'!W156</f>
        <v>0</v>
      </c>
      <c r="X96" s="180">
        <f>'SPONSOR COSTS-10y'!X156</f>
        <v>0</v>
      </c>
      <c r="Y96" s="80">
        <f>'SPONSOR COSTS-10y'!Y156</f>
        <v>0</v>
      </c>
      <c r="Z96" s="80">
        <f>'SPONSOR COSTS-10y'!Z156</f>
        <v>0</v>
      </c>
      <c r="AA96" s="80">
        <f>'SPONSOR COSTS-10y'!AA156</f>
        <v>0</v>
      </c>
      <c r="AB96" s="179">
        <f>'SPONSOR COSTS-10y'!AB156</f>
        <v>0</v>
      </c>
      <c r="AC96" s="179"/>
      <c r="AD96" s="58">
        <f>'SPONSOR COSTS-10y'!AD156</f>
        <v>0</v>
      </c>
      <c r="AE96" s="80"/>
      <c r="AF96" s="80">
        <f>'SPONSOR COSTS-10y'!AF156</f>
        <v>0</v>
      </c>
      <c r="AG96" s="80">
        <f>'SPONSOR COSTS-10y'!AG156</f>
        <v>0</v>
      </c>
      <c r="AH96" s="80">
        <f>'SPONSOR COSTS-10y'!AH156</f>
        <v>0</v>
      </c>
      <c r="AI96" s="179">
        <f>'SPONSOR COSTS-10y'!AI156</f>
        <v>0</v>
      </c>
      <c r="AJ96" s="179">
        <f>'SPONSOR COSTS-10y'!AJ156</f>
        <v>0</v>
      </c>
      <c r="AK96" s="58">
        <f>'SPONSOR COSTS-10y'!AK156</f>
        <v>0</v>
      </c>
      <c r="AL96" s="80"/>
      <c r="AM96" s="372">
        <f>'SPONSOR COSTS-10y'!BV156</f>
        <v>0</v>
      </c>
    </row>
    <row r="97" spans="1:39" s="65" customFormat="1" ht="15.75" hidden="1" x14ac:dyDescent="0.25">
      <c r="A97" s="194">
        <f>'SPONSOR COSTS-10y'!A157</f>
        <v>0</v>
      </c>
      <c r="B97" s="149"/>
      <c r="C97" s="150"/>
      <c r="D97" s="147">
        <f>'SPONSOR COSTS-10y'!D157</f>
        <v>0</v>
      </c>
      <c r="E97" s="147">
        <f>'SPONSOR COSTS-10y'!E157</f>
        <v>0</v>
      </c>
      <c r="F97" s="147">
        <f>'SPONSOR COSTS-10y'!F157</f>
        <v>0</v>
      </c>
      <c r="G97" s="148">
        <f>'SPONSOR COSTS-10y'!G157</f>
        <v>0</v>
      </c>
      <c r="H97" s="148">
        <f>'SPONSOR COSTS-10y'!H157</f>
        <v>0</v>
      </c>
      <c r="I97" s="93"/>
      <c r="J97" s="80"/>
      <c r="K97" s="81"/>
      <c r="L97" s="80"/>
      <c r="M97" s="80"/>
      <c r="N97" s="179"/>
      <c r="O97" s="179"/>
      <c r="P97" s="93"/>
      <c r="Q97" s="80"/>
      <c r="R97" s="80"/>
      <c r="S97" s="80"/>
      <c r="T97" s="80"/>
      <c r="U97" s="179"/>
      <c r="V97" s="179"/>
      <c r="W97" s="93"/>
      <c r="X97" s="180"/>
      <c r="Y97" s="80"/>
      <c r="Z97" s="80"/>
      <c r="AA97" s="80"/>
      <c r="AB97" s="179"/>
      <c r="AC97" s="179"/>
      <c r="AD97" s="93"/>
      <c r="AE97" s="80"/>
      <c r="AF97" s="80"/>
      <c r="AG97" s="80"/>
      <c r="AH97" s="80"/>
      <c r="AI97" s="179"/>
      <c r="AJ97" s="179"/>
      <c r="AK97" s="93"/>
      <c r="AL97" s="80"/>
      <c r="AM97" s="85"/>
    </row>
    <row r="98" spans="1:39" s="65" customFormat="1" ht="15.75" hidden="1" x14ac:dyDescent="0.25">
      <c r="A98" s="194">
        <f>'SPONSOR COSTS-10y'!A158</f>
        <v>0</v>
      </c>
      <c r="B98" s="682" t="s">
        <v>67</v>
      </c>
      <c r="C98" s="683"/>
      <c r="D98" s="147">
        <f>'SPONSOR COSTS-10y'!D158</f>
        <v>0</v>
      </c>
      <c r="E98" s="147">
        <f>'SPONSOR COSTS-10y'!E158</f>
        <v>0</v>
      </c>
      <c r="F98" s="147">
        <f>'SPONSOR COSTS-10y'!F158</f>
        <v>0</v>
      </c>
      <c r="G98" s="148">
        <f>'SPONSOR COSTS-10y'!G158</f>
        <v>0</v>
      </c>
      <c r="H98" s="148">
        <f>'SPONSOR COSTS-10y'!H158</f>
        <v>0</v>
      </c>
      <c r="I98" s="80">
        <f>'SPONSOR COSTS-10y'!I158</f>
        <v>0</v>
      </c>
      <c r="J98" s="80"/>
      <c r="K98" s="81">
        <f>'SPONSOR COSTS-10y'!K158</f>
        <v>0</v>
      </c>
      <c r="L98" s="80">
        <f>'SPONSOR COSTS-10y'!L158</f>
        <v>0</v>
      </c>
      <c r="M98" s="80">
        <f>'SPONSOR COSTS-10y'!M158</f>
        <v>0</v>
      </c>
      <c r="N98" s="179">
        <f>'SPONSOR COSTS-10y'!N158</f>
        <v>0</v>
      </c>
      <c r="O98" s="179">
        <f>'SPONSOR COSTS-10y'!O158</f>
        <v>0</v>
      </c>
      <c r="P98" s="80">
        <f>'SPONSOR COSTS-10y'!P158</f>
        <v>0</v>
      </c>
      <c r="Q98" s="80"/>
      <c r="R98" s="80">
        <f>'SPONSOR COSTS-10y'!R158</f>
        <v>0</v>
      </c>
      <c r="S98" s="80">
        <f>'SPONSOR COSTS-10y'!S158</f>
        <v>0</v>
      </c>
      <c r="T98" s="80">
        <f>'SPONSOR COSTS-10y'!T158</f>
        <v>0</v>
      </c>
      <c r="U98" s="179">
        <f>'SPONSOR COSTS-10y'!U158</f>
        <v>0</v>
      </c>
      <c r="V98" s="179">
        <f>'SPONSOR COSTS-10y'!V158</f>
        <v>0</v>
      </c>
      <c r="W98" s="80">
        <f>'SPONSOR COSTS-10y'!W158</f>
        <v>0</v>
      </c>
      <c r="X98" s="180">
        <f>'SPONSOR COSTS-10y'!X158</f>
        <v>0</v>
      </c>
      <c r="Y98" s="80">
        <f>'SPONSOR COSTS-10y'!Y158</f>
        <v>0</v>
      </c>
      <c r="Z98" s="80">
        <f>'SPONSOR COSTS-10y'!Z158</f>
        <v>0</v>
      </c>
      <c r="AA98" s="80">
        <f>'SPONSOR COSTS-10y'!AA158</f>
        <v>0</v>
      </c>
      <c r="AB98" s="179">
        <f>'SPONSOR COSTS-10y'!AB158</f>
        <v>0</v>
      </c>
      <c r="AC98" s="179"/>
      <c r="AD98" s="80">
        <f>'SPONSOR COSTS-10y'!AD158</f>
        <v>0</v>
      </c>
      <c r="AE98" s="80"/>
      <c r="AF98" s="80">
        <f>'SPONSOR COSTS-10y'!AF158</f>
        <v>0</v>
      </c>
      <c r="AG98" s="80">
        <f>'SPONSOR COSTS-10y'!AG158</f>
        <v>0</v>
      </c>
      <c r="AH98" s="80">
        <f>'SPONSOR COSTS-10y'!AH158</f>
        <v>0</v>
      </c>
      <c r="AI98" s="179">
        <f>'SPONSOR COSTS-10y'!AI158</f>
        <v>0</v>
      </c>
      <c r="AJ98" s="179">
        <f>'SPONSOR COSTS-10y'!AJ158</f>
        <v>0</v>
      </c>
      <c r="AK98" s="80">
        <f>'SPONSOR COSTS-10y'!AK158</f>
        <v>0</v>
      </c>
      <c r="AL98" s="80"/>
      <c r="AM98" s="85">
        <f>'SPONSOR COSTS-10y'!BV158</f>
        <v>0</v>
      </c>
    </row>
    <row r="99" spans="1:39" s="65" customFormat="1" ht="15.75" hidden="1" x14ac:dyDescent="0.25">
      <c r="A99" s="194">
        <f>'SPONSOR COSTS-10y'!A159</f>
        <v>0</v>
      </c>
      <c r="B99" s="145"/>
      <c r="C99" s="123"/>
      <c r="D99" s="123">
        <f>'SPONSOR COSTS-10y'!D159</f>
        <v>0</v>
      </c>
      <c r="E99" s="123">
        <f>'SPONSOR COSTS-10y'!E159</f>
        <v>0</v>
      </c>
      <c r="F99" s="147">
        <f>'SPONSOR COSTS-10y'!F159</f>
        <v>0</v>
      </c>
      <c r="G99" s="148">
        <f>'SPONSOR COSTS-10y'!G159</f>
        <v>0</v>
      </c>
      <c r="H99" s="148">
        <f>'SPONSOR COSTS-10y'!H159</f>
        <v>0</v>
      </c>
      <c r="I99" s="80">
        <f>'SPONSOR COSTS-10y'!I159</f>
        <v>0</v>
      </c>
      <c r="J99" s="80"/>
      <c r="K99" s="81">
        <f>'SPONSOR COSTS-10y'!K159</f>
        <v>0</v>
      </c>
      <c r="L99" s="80">
        <f>'SPONSOR COSTS-10y'!L159</f>
        <v>0</v>
      </c>
      <c r="M99" s="80">
        <f>'SPONSOR COSTS-10y'!M159</f>
        <v>0</v>
      </c>
      <c r="N99" s="179">
        <f>'SPONSOR COSTS-10y'!N159</f>
        <v>0</v>
      </c>
      <c r="O99" s="179">
        <f>'SPONSOR COSTS-10y'!O159</f>
        <v>0</v>
      </c>
      <c r="P99" s="80">
        <f>'SPONSOR COSTS-10y'!P159</f>
        <v>0</v>
      </c>
      <c r="Q99" s="80"/>
      <c r="R99" s="80">
        <f>'SPONSOR COSTS-10y'!R159</f>
        <v>0</v>
      </c>
      <c r="S99" s="80">
        <f>'SPONSOR COSTS-10y'!S159</f>
        <v>0</v>
      </c>
      <c r="T99" s="80">
        <f>'SPONSOR COSTS-10y'!T159</f>
        <v>0</v>
      </c>
      <c r="U99" s="179">
        <f>'SPONSOR COSTS-10y'!U159</f>
        <v>0</v>
      </c>
      <c r="V99" s="179">
        <f>'SPONSOR COSTS-10y'!V159</f>
        <v>0</v>
      </c>
      <c r="W99" s="80">
        <f>'SPONSOR COSTS-10y'!W159</f>
        <v>0</v>
      </c>
      <c r="X99" s="180">
        <f>'SPONSOR COSTS-10y'!X159</f>
        <v>0</v>
      </c>
      <c r="Y99" s="80">
        <f>'SPONSOR COSTS-10y'!Y159</f>
        <v>0</v>
      </c>
      <c r="Z99" s="80">
        <f>'SPONSOR COSTS-10y'!Z159</f>
        <v>0</v>
      </c>
      <c r="AA99" s="80">
        <f>'SPONSOR COSTS-10y'!AA159</f>
        <v>0</v>
      </c>
      <c r="AB99" s="179">
        <f>'SPONSOR COSTS-10y'!AB159</f>
        <v>0</v>
      </c>
      <c r="AC99" s="179"/>
      <c r="AD99" s="80">
        <f>'SPONSOR COSTS-10y'!AD159</f>
        <v>0</v>
      </c>
      <c r="AE99" s="80"/>
      <c r="AF99" s="80">
        <f>'SPONSOR COSTS-10y'!AF159</f>
        <v>0</v>
      </c>
      <c r="AG99" s="80">
        <f>'SPONSOR COSTS-10y'!AG159</f>
        <v>0</v>
      </c>
      <c r="AH99" s="80">
        <f>'SPONSOR COSTS-10y'!AH159</f>
        <v>0</v>
      </c>
      <c r="AI99" s="179">
        <f>'SPONSOR COSTS-10y'!AI159</f>
        <v>0</v>
      </c>
      <c r="AJ99" s="179">
        <f>'SPONSOR COSTS-10y'!AJ159</f>
        <v>0</v>
      </c>
      <c r="AK99" s="80">
        <f>'SPONSOR COSTS-10y'!AK159</f>
        <v>0</v>
      </c>
      <c r="AL99" s="80"/>
      <c r="AM99" s="85">
        <f>'SPONSOR COSTS-10y'!BV159</f>
        <v>0</v>
      </c>
    </row>
    <row r="100" spans="1:39" hidden="1" x14ac:dyDescent="0.25">
      <c r="A100" s="190">
        <f>'SPONSOR COSTS-10y'!A160</f>
        <v>0</v>
      </c>
      <c r="B100" s="684"/>
      <c r="C100" s="685"/>
      <c r="D100" s="123">
        <f>'SPONSOR COSTS-10y'!D160</f>
        <v>0</v>
      </c>
      <c r="E100" s="123">
        <f>'SPONSOR COSTS-10y'!E160</f>
        <v>0</v>
      </c>
      <c r="F100" s="155" t="str">
        <f>'SPONSOR COSTS-10y'!F160</f>
        <v>MTDC</v>
      </c>
      <c r="G100" s="199">
        <f>'SPONSOR COSTS-10y'!G160</f>
        <v>0.52</v>
      </c>
      <c r="H100" s="152" t="str">
        <f>'SPONSOR COSTS-10y'!H160</f>
        <v>MTDC</v>
      </c>
      <c r="I100" s="58">
        <f>'SPONSOR COSTS-10y'!I160</f>
        <v>0</v>
      </c>
      <c r="J100" s="22"/>
      <c r="K100" s="69">
        <f>'SPONSOR COSTS-10y'!K160</f>
        <v>0</v>
      </c>
      <c r="L100" s="22">
        <f>'SPONSOR COSTS-10y'!L160</f>
        <v>0</v>
      </c>
      <c r="M100" s="22">
        <f>'SPONSOR COSTS-10y'!M160</f>
        <v>0</v>
      </c>
      <c r="N100" s="182">
        <f>'SPONSOR COSTS-10y'!N160</f>
        <v>0</v>
      </c>
      <c r="O100" s="182">
        <f>'SPONSOR COSTS-10y'!O160</f>
        <v>0</v>
      </c>
      <c r="P100" s="58">
        <f>'SPONSOR COSTS-10y'!P160</f>
        <v>0</v>
      </c>
      <c r="Q100" s="22"/>
      <c r="R100" s="22">
        <f>'SPONSOR COSTS-10y'!R160</f>
        <v>0</v>
      </c>
      <c r="S100" s="22">
        <f>'SPONSOR COSTS-10y'!S160</f>
        <v>0</v>
      </c>
      <c r="T100" s="22">
        <f>'SPONSOR COSTS-10y'!T160</f>
        <v>0</v>
      </c>
      <c r="U100" s="182">
        <f>'SPONSOR COSTS-10y'!U160</f>
        <v>0</v>
      </c>
      <c r="V100" s="182">
        <f>'SPONSOR COSTS-10y'!V160</f>
        <v>0</v>
      </c>
      <c r="W100" s="58">
        <f>'SPONSOR COSTS-10y'!W160</f>
        <v>0</v>
      </c>
      <c r="X100" s="177">
        <f>'SPONSOR COSTS-10y'!X160</f>
        <v>0</v>
      </c>
      <c r="Y100" s="22">
        <f>'SPONSOR COSTS-10y'!Y160</f>
        <v>0</v>
      </c>
      <c r="Z100" s="22">
        <f>'SPONSOR COSTS-10y'!Z160</f>
        <v>0</v>
      </c>
      <c r="AA100" s="22">
        <f>'SPONSOR COSTS-10y'!AA160</f>
        <v>0</v>
      </c>
      <c r="AB100" s="182">
        <f>'SPONSOR COSTS-10y'!AB160</f>
        <v>0</v>
      </c>
      <c r="AC100" s="182"/>
      <c r="AD100" s="58">
        <f>'SPONSOR COSTS-10y'!AD160</f>
        <v>0</v>
      </c>
      <c r="AE100" s="22"/>
      <c r="AF100" s="22">
        <f>'SPONSOR COSTS-10y'!AF160</f>
        <v>0</v>
      </c>
      <c r="AG100" s="22">
        <f>'SPONSOR COSTS-10y'!AG160</f>
        <v>0</v>
      </c>
      <c r="AH100" s="22">
        <f>'SPONSOR COSTS-10y'!AH160</f>
        <v>0</v>
      </c>
      <c r="AI100" s="182">
        <f>'SPONSOR COSTS-10y'!AI160</f>
        <v>0</v>
      </c>
      <c r="AJ100" s="182">
        <f>'SPONSOR COSTS-10y'!AJ160</f>
        <v>0</v>
      </c>
      <c r="AK100" s="58">
        <f>'SPONSOR COSTS-10y'!AK160</f>
        <v>0</v>
      </c>
      <c r="AL100" s="22"/>
      <c r="AM100" s="94">
        <f>'SPONSOR COSTS-10y'!BV160</f>
        <v>0</v>
      </c>
    </row>
    <row r="101" spans="1:39" hidden="1" x14ac:dyDescent="0.25">
      <c r="A101" s="190">
        <f>'SPONSOR COSTS-10y'!A161</f>
        <v>0</v>
      </c>
      <c r="B101" s="145"/>
      <c r="C101" s="123"/>
      <c r="D101" s="123">
        <f>'SPONSOR COSTS-10y'!D161</f>
        <v>0</v>
      </c>
      <c r="E101" s="123">
        <f>'SPONSOR COSTS-10y'!E161</f>
        <v>0</v>
      </c>
      <c r="F101" s="136">
        <f>'SPONSOR COSTS-10y'!F161</f>
        <v>0</v>
      </c>
      <c r="G101" s="124">
        <f>'SPONSOR COSTS-10y'!G161</f>
        <v>0</v>
      </c>
      <c r="H101" s="152" t="str">
        <f>'SPONSOR COSTS-10y'!H161</f>
        <v>TDC</v>
      </c>
      <c r="I101" s="58">
        <f>'SPONSOR COSTS-10y'!I161</f>
        <v>0</v>
      </c>
      <c r="J101" s="22"/>
      <c r="K101" s="69">
        <f>'SPONSOR COSTS-10y'!K161</f>
        <v>0</v>
      </c>
      <c r="L101" s="22">
        <f>'SPONSOR COSTS-10y'!L161</f>
        <v>0</v>
      </c>
      <c r="M101" s="22">
        <f>'SPONSOR COSTS-10y'!M161</f>
        <v>0</v>
      </c>
      <c r="N101" s="182">
        <f>'SPONSOR COSTS-10y'!N161</f>
        <v>0</v>
      </c>
      <c r="O101" s="182">
        <f>'SPONSOR COSTS-10y'!O161</f>
        <v>0</v>
      </c>
      <c r="P101" s="58">
        <f>'SPONSOR COSTS-10y'!P161</f>
        <v>0</v>
      </c>
      <c r="Q101" s="22"/>
      <c r="R101" s="22">
        <f>'SPONSOR COSTS-10y'!R161</f>
        <v>0</v>
      </c>
      <c r="S101" s="22">
        <f>'SPONSOR COSTS-10y'!S161</f>
        <v>0</v>
      </c>
      <c r="T101" s="22">
        <f>'SPONSOR COSTS-10y'!T161</f>
        <v>0</v>
      </c>
      <c r="U101" s="182">
        <f>'SPONSOR COSTS-10y'!U161</f>
        <v>0</v>
      </c>
      <c r="V101" s="182">
        <f>'SPONSOR COSTS-10y'!V161</f>
        <v>0</v>
      </c>
      <c r="W101" s="58">
        <f>'SPONSOR COSTS-10y'!W161</f>
        <v>0</v>
      </c>
      <c r="X101" s="177">
        <f>'SPONSOR COSTS-10y'!X161</f>
        <v>0</v>
      </c>
      <c r="Y101" s="22">
        <f>'SPONSOR COSTS-10y'!Y161</f>
        <v>0</v>
      </c>
      <c r="Z101" s="22">
        <f>'SPONSOR COSTS-10y'!Z161</f>
        <v>0</v>
      </c>
      <c r="AA101" s="22">
        <f>'SPONSOR COSTS-10y'!AA161</f>
        <v>0</v>
      </c>
      <c r="AB101" s="182">
        <f>'SPONSOR COSTS-10y'!AB161</f>
        <v>0</v>
      </c>
      <c r="AC101" s="182"/>
      <c r="AD101" s="58">
        <f>'SPONSOR COSTS-10y'!AD161</f>
        <v>0</v>
      </c>
      <c r="AE101" s="22"/>
      <c r="AF101" s="22">
        <f>'SPONSOR COSTS-10y'!AF161</f>
        <v>0</v>
      </c>
      <c r="AG101" s="22">
        <f>'SPONSOR COSTS-10y'!AG161</f>
        <v>0</v>
      </c>
      <c r="AH101" s="22">
        <f>'SPONSOR COSTS-10y'!AH161</f>
        <v>0</v>
      </c>
      <c r="AI101" s="182">
        <f>'SPONSOR COSTS-10y'!AI161</f>
        <v>0</v>
      </c>
      <c r="AJ101" s="182">
        <f>'SPONSOR COSTS-10y'!AJ161</f>
        <v>0</v>
      </c>
      <c r="AK101" s="58">
        <f>'SPONSOR COSTS-10y'!AK161</f>
        <v>0</v>
      </c>
      <c r="AL101" s="22"/>
      <c r="AM101" s="94">
        <f>'SPONSOR COSTS-10y'!BV161</f>
        <v>0</v>
      </c>
    </row>
    <row r="102" spans="1:39" hidden="1" x14ac:dyDescent="0.25">
      <c r="A102" s="190">
        <f>'SPONSOR COSTS-10y'!A162</f>
        <v>0</v>
      </c>
      <c r="B102" s="145"/>
      <c r="C102" s="146"/>
      <c r="D102" s="146">
        <f>'SPONSOR COSTS-10y'!D162</f>
        <v>0</v>
      </c>
      <c r="E102" s="146">
        <f>'SPONSOR COSTS-10y'!E162</f>
        <v>0</v>
      </c>
      <c r="F102" s="125">
        <f>'SPONSOR COSTS-10y'!F162</f>
        <v>0</v>
      </c>
      <c r="G102" s="124">
        <f>'SPONSOR COSTS-10y'!G162</f>
        <v>0</v>
      </c>
      <c r="H102" s="152" t="str">
        <f>'SPONSOR COSTS-10y'!H162</f>
        <v>TFFA</v>
      </c>
      <c r="I102" s="22">
        <f>'SPONSOR COSTS-10y'!I162</f>
        <v>0</v>
      </c>
      <c r="J102" s="22"/>
      <c r="K102" s="69">
        <f>'SPONSOR COSTS-10y'!K162</f>
        <v>0</v>
      </c>
      <c r="L102" s="22">
        <f>'SPONSOR COSTS-10y'!L162</f>
        <v>0</v>
      </c>
      <c r="M102" s="22">
        <f>'SPONSOR COSTS-10y'!M162</f>
        <v>0</v>
      </c>
      <c r="N102" s="182">
        <f>'SPONSOR COSTS-10y'!N162</f>
        <v>0</v>
      </c>
      <c r="O102" s="182">
        <f>'SPONSOR COSTS-10y'!O162</f>
        <v>0</v>
      </c>
      <c r="P102" s="22">
        <f>'SPONSOR COSTS-10y'!P162</f>
        <v>0</v>
      </c>
      <c r="Q102" s="22"/>
      <c r="R102" s="22">
        <f>'SPONSOR COSTS-10y'!R162</f>
        <v>0</v>
      </c>
      <c r="S102" s="22">
        <f>'SPONSOR COSTS-10y'!S162</f>
        <v>0</v>
      </c>
      <c r="T102" s="22">
        <f>'SPONSOR COSTS-10y'!T162</f>
        <v>0</v>
      </c>
      <c r="U102" s="182">
        <f>'SPONSOR COSTS-10y'!U162</f>
        <v>0</v>
      </c>
      <c r="V102" s="182">
        <f>'SPONSOR COSTS-10y'!V162</f>
        <v>0</v>
      </c>
      <c r="W102" s="22">
        <f>'SPONSOR COSTS-10y'!W162</f>
        <v>0</v>
      </c>
      <c r="X102" s="177">
        <f>'SPONSOR COSTS-10y'!X162</f>
        <v>0</v>
      </c>
      <c r="Y102" s="22">
        <f>'SPONSOR COSTS-10y'!Y162</f>
        <v>0</v>
      </c>
      <c r="Z102" s="22">
        <f>'SPONSOR COSTS-10y'!Z162</f>
        <v>0</v>
      </c>
      <c r="AA102" s="22">
        <f>'SPONSOR COSTS-10y'!AA162</f>
        <v>0</v>
      </c>
      <c r="AB102" s="182">
        <f>'SPONSOR COSTS-10y'!AB162</f>
        <v>0</v>
      </c>
      <c r="AC102" s="182"/>
      <c r="AD102" s="22">
        <f>'SPONSOR COSTS-10y'!AD162</f>
        <v>0</v>
      </c>
      <c r="AE102" s="22"/>
      <c r="AF102" s="22">
        <f>'SPONSOR COSTS-10y'!AF162</f>
        <v>0</v>
      </c>
      <c r="AG102" s="22">
        <f>'SPONSOR COSTS-10y'!AG162</f>
        <v>0</v>
      </c>
      <c r="AH102" s="22">
        <f>'SPONSOR COSTS-10y'!AH162</f>
        <v>0</v>
      </c>
      <c r="AI102" s="182">
        <f>'SPONSOR COSTS-10y'!AI162</f>
        <v>0</v>
      </c>
      <c r="AJ102" s="182">
        <f>'SPONSOR COSTS-10y'!AJ162</f>
        <v>0</v>
      </c>
      <c r="AK102" s="22">
        <f>'SPONSOR COSTS-10y'!AK162</f>
        <v>0</v>
      </c>
      <c r="AL102" s="22"/>
      <c r="AM102" s="42">
        <f>'SPONSOR COSTS-10y'!BV162</f>
        <v>0</v>
      </c>
    </row>
    <row r="103" spans="1:39" hidden="1" x14ac:dyDescent="0.25">
      <c r="A103" s="190">
        <f>'SPONSOR COSTS-10y'!A163</f>
        <v>0</v>
      </c>
      <c r="B103" s="684"/>
      <c r="C103" s="685"/>
      <c r="D103" s="123">
        <f>'SPONSOR COSTS-10y'!D163</f>
        <v>0</v>
      </c>
      <c r="E103" s="123">
        <f>'SPONSOR COSTS-10y'!E163</f>
        <v>0</v>
      </c>
      <c r="F103" s="155" t="str">
        <f>'SPONSOR COSTS-10y'!F163</f>
        <v>TDC</v>
      </c>
      <c r="G103" s="199">
        <f>'SPONSOR COSTS-10y'!G163</f>
        <v>0.42857142857142855</v>
      </c>
      <c r="H103" s="124">
        <f>'SPONSOR COSTS-10y'!H163</f>
        <v>0</v>
      </c>
      <c r="I103" s="58">
        <f>'SPONSOR COSTS-10y'!I163</f>
        <v>0</v>
      </c>
      <c r="J103" s="22"/>
      <c r="K103" s="69">
        <f>'SPONSOR COSTS-10y'!K163</f>
        <v>0</v>
      </c>
      <c r="L103" s="22">
        <f>'SPONSOR COSTS-10y'!L163</f>
        <v>0</v>
      </c>
      <c r="M103" s="22">
        <f>'SPONSOR COSTS-10y'!M163</f>
        <v>0</v>
      </c>
      <c r="N103" s="182">
        <f>'SPONSOR COSTS-10y'!N163</f>
        <v>0</v>
      </c>
      <c r="O103" s="182">
        <f>'SPONSOR COSTS-10y'!O163</f>
        <v>0</v>
      </c>
      <c r="P103" s="58">
        <f>'SPONSOR COSTS-10y'!P163</f>
        <v>0</v>
      </c>
      <c r="Q103" s="22"/>
      <c r="R103" s="22">
        <f>'SPONSOR COSTS-10y'!R163</f>
        <v>0</v>
      </c>
      <c r="S103" s="22">
        <f>'SPONSOR COSTS-10y'!S163</f>
        <v>0</v>
      </c>
      <c r="T103" s="22">
        <f>'SPONSOR COSTS-10y'!T163</f>
        <v>0</v>
      </c>
      <c r="U103" s="182">
        <f>'SPONSOR COSTS-10y'!U163</f>
        <v>0</v>
      </c>
      <c r="V103" s="182">
        <f>'SPONSOR COSTS-10y'!V163</f>
        <v>0</v>
      </c>
      <c r="W103" s="58">
        <f>'SPONSOR COSTS-10y'!W163</f>
        <v>0</v>
      </c>
      <c r="X103" s="177">
        <f>'SPONSOR COSTS-10y'!X163</f>
        <v>0</v>
      </c>
      <c r="Y103" s="22">
        <f>'SPONSOR COSTS-10y'!Y163</f>
        <v>0</v>
      </c>
      <c r="Z103" s="22">
        <f>'SPONSOR COSTS-10y'!Z163</f>
        <v>0</v>
      </c>
      <c r="AA103" s="22">
        <f>'SPONSOR COSTS-10y'!AA163</f>
        <v>0</v>
      </c>
      <c r="AB103" s="182">
        <f>'SPONSOR COSTS-10y'!AB163</f>
        <v>0</v>
      </c>
      <c r="AC103" s="182"/>
      <c r="AD103" s="58">
        <f>'SPONSOR COSTS-10y'!AD163</f>
        <v>0</v>
      </c>
      <c r="AE103" s="22"/>
      <c r="AF103" s="22">
        <f>'SPONSOR COSTS-10y'!AF163</f>
        <v>0</v>
      </c>
      <c r="AG103" s="22">
        <f>'SPONSOR COSTS-10y'!AG163</f>
        <v>0</v>
      </c>
      <c r="AH103" s="22">
        <f>'SPONSOR COSTS-10y'!AH163</f>
        <v>0</v>
      </c>
      <c r="AI103" s="182">
        <f>'SPONSOR COSTS-10y'!AI163</f>
        <v>0</v>
      </c>
      <c r="AJ103" s="182">
        <f>'SPONSOR COSTS-10y'!AJ163</f>
        <v>0</v>
      </c>
      <c r="AK103" s="58">
        <f>'SPONSOR COSTS-10y'!AK163</f>
        <v>0</v>
      </c>
      <c r="AL103" s="22"/>
      <c r="AM103" s="94">
        <f>'SPONSOR COSTS-10y'!BV163</f>
        <v>0</v>
      </c>
    </row>
    <row r="104" spans="1:39" hidden="1" x14ac:dyDescent="0.25">
      <c r="A104" s="190">
        <f>'SPONSOR COSTS-10y'!A164</f>
        <v>0</v>
      </c>
      <c r="B104" s="145"/>
      <c r="C104" s="123"/>
      <c r="D104" s="123">
        <f>'SPONSOR COSTS-10y'!D164</f>
        <v>0</v>
      </c>
      <c r="E104" s="123">
        <f>'SPONSOR COSTS-10y'!E164</f>
        <v>0</v>
      </c>
      <c r="F104" s="136">
        <f>'SPONSOR COSTS-10y'!F164</f>
        <v>0</v>
      </c>
      <c r="G104" s="124">
        <f>'SPONSOR COSTS-10y'!G164</f>
        <v>0</v>
      </c>
      <c r="H104" s="124">
        <f>'SPONSOR COSTS-10y'!H164</f>
        <v>0</v>
      </c>
      <c r="I104" s="58">
        <f>'SPONSOR COSTS-10y'!I164</f>
        <v>0</v>
      </c>
      <c r="J104" s="22"/>
      <c r="K104" s="69">
        <f>'SPONSOR COSTS-10y'!K164</f>
        <v>0</v>
      </c>
      <c r="L104" s="22">
        <f>'SPONSOR COSTS-10y'!L164</f>
        <v>0</v>
      </c>
      <c r="M104" s="22">
        <f>'SPONSOR COSTS-10y'!M164</f>
        <v>0</v>
      </c>
      <c r="N104" s="182">
        <f>'SPONSOR COSTS-10y'!N164</f>
        <v>0</v>
      </c>
      <c r="O104" s="182">
        <f>'SPONSOR COSTS-10y'!O164</f>
        <v>0</v>
      </c>
      <c r="P104" s="58">
        <f>'SPONSOR COSTS-10y'!P164</f>
        <v>0</v>
      </c>
      <c r="Q104" s="22"/>
      <c r="R104" s="22">
        <f>'SPONSOR COSTS-10y'!R164</f>
        <v>0</v>
      </c>
      <c r="S104" s="22">
        <f>'SPONSOR COSTS-10y'!S164</f>
        <v>0</v>
      </c>
      <c r="T104" s="22">
        <f>'SPONSOR COSTS-10y'!T164</f>
        <v>0</v>
      </c>
      <c r="U104" s="182">
        <f>'SPONSOR COSTS-10y'!U164</f>
        <v>0</v>
      </c>
      <c r="V104" s="182">
        <f>'SPONSOR COSTS-10y'!V164</f>
        <v>0</v>
      </c>
      <c r="W104" s="58">
        <f>'SPONSOR COSTS-10y'!W164</f>
        <v>0</v>
      </c>
      <c r="X104" s="177">
        <f>'SPONSOR COSTS-10y'!X164</f>
        <v>0</v>
      </c>
      <c r="Y104" s="22">
        <f>'SPONSOR COSTS-10y'!Y164</f>
        <v>0</v>
      </c>
      <c r="Z104" s="22">
        <f>'SPONSOR COSTS-10y'!Z164</f>
        <v>0</v>
      </c>
      <c r="AA104" s="22">
        <f>'SPONSOR COSTS-10y'!AA164</f>
        <v>0</v>
      </c>
      <c r="AB104" s="182">
        <f>'SPONSOR COSTS-10y'!AB164</f>
        <v>0</v>
      </c>
      <c r="AC104" s="182"/>
      <c r="AD104" s="58">
        <f>'SPONSOR COSTS-10y'!AD164</f>
        <v>0</v>
      </c>
      <c r="AE104" s="22"/>
      <c r="AF104" s="22">
        <f>'SPONSOR COSTS-10y'!AF164</f>
        <v>0</v>
      </c>
      <c r="AG104" s="22">
        <f>'SPONSOR COSTS-10y'!AG164</f>
        <v>0</v>
      </c>
      <c r="AH104" s="22">
        <f>'SPONSOR COSTS-10y'!AH164</f>
        <v>0</v>
      </c>
      <c r="AI104" s="182">
        <f>'SPONSOR COSTS-10y'!AI164</f>
        <v>0</v>
      </c>
      <c r="AJ104" s="182">
        <f>'SPONSOR COSTS-10y'!AJ164</f>
        <v>0</v>
      </c>
      <c r="AK104" s="58">
        <f>'SPONSOR COSTS-10y'!AK164</f>
        <v>0</v>
      </c>
      <c r="AL104" s="22"/>
      <c r="AM104" s="94">
        <f>'SPONSOR COSTS-10y'!BV164</f>
        <v>0</v>
      </c>
    </row>
    <row r="105" spans="1:39" hidden="1" x14ac:dyDescent="0.25">
      <c r="A105" s="190">
        <f>'SPONSOR COSTS-10y'!A165</f>
        <v>0</v>
      </c>
      <c r="B105" s="145"/>
      <c r="C105" s="146"/>
      <c r="D105" s="146">
        <f>'SPONSOR COSTS-10y'!D165</f>
        <v>0</v>
      </c>
      <c r="E105" s="146">
        <f>'SPONSOR COSTS-10y'!E165</f>
        <v>0</v>
      </c>
      <c r="F105" s="125">
        <f>'SPONSOR COSTS-10y'!F165</f>
        <v>0</v>
      </c>
      <c r="G105" s="124">
        <f>'SPONSOR COSTS-10y'!G165</f>
        <v>0</v>
      </c>
      <c r="H105" s="124">
        <f>'SPONSOR COSTS-10y'!H165</f>
        <v>0</v>
      </c>
      <c r="I105" s="22">
        <f>'SPONSOR COSTS-10y'!I165</f>
        <v>0</v>
      </c>
      <c r="J105" s="22"/>
      <c r="K105" s="69">
        <f>'SPONSOR COSTS-10y'!K165</f>
        <v>0</v>
      </c>
      <c r="L105" s="22">
        <f>'SPONSOR COSTS-10y'!L165</f>
        <v>0</v>
      </c>
      <c r="M105" s="22">
        <f>'SPONSOR COSTS-10y'!M165</f>
        <v>0</v>
      </c>
      <c r="N105" s="182">
        <f>'SPONSOR COSTS-10y'!N165</f>
        <v>0</v>
      </c>
      <c r="O105" s="182">
        <f>'SPONSOR COSTS-10y'!O165</f>
        <v>0</v>
      </c>
      <c r="P105" s="22">
        <f>'SPONSOR COSTS-10y'!P165</f>
        <v>0</v>
      </c>
      <c r="Q105" s="22"/>
      <c r="R105" s="22">
        <f>'SPONSOR COSTS-10y'!R165</f>
        <v>0</v>
      </c>
      <c r="S105" s="22">
        <f>'SPONSOR COSTS-10y'!S165</f>
        <v>0</v>
      </c>
      <c r="T105" s="22">
        <f>'SPONSOR COSTS-10y'!T165</f>
        <v>0</v>
      </c>
      <c r="U105" s="182">
        <f>'SPONSOR COSTS-10y'!U165</f>
        <v>0</v>
      </c>
      <c r="V105" s="182">
        <f>'SPONSOR COSTS-10y'!V165</f>
        <v>0</v>
      </c>
      <c r="W105" s="22">
        <f>'SPONSOR COSTS-10y'!W165</f>
        <v>0</v>
      </c>
      <c r="X105" s="177">
        <f>'SPONSOR COSTS-10y'!X165</f>
        <v>0</v>
      </c>
      <c r="Y105" s="22">
        <f>'SPONSOR COSTS-10y'!Y165</f>
        <v>0</v>
      </c>
      <c r="Z105" s="22">
        <f>'SPONSOR COSTS-10y'!Z165</f>
        <v>0</v>
      </c>
      <c r="AA105" s="22">
        <f>'SPONSOR COSTS-10y'!AA165</f>
        <v>0</v>
      </c>
      <c r="AB105" s="182">
        <f>'SPONSOR COSTS-10y'!AB165</f>
        <v>0</v>
      </c>
      <c r="AC105" s="182"/>
      <c r="AD105" s="22">
        <f>'SPONSOR COSTS-10y'!AD165</f>
        <v>0</v>
      </c>
      <c r="AE105" s="22"/>
      <c r="AF105" s="22">
        <f>'SPONSOR COSTS-10y'!AF165</f>
        <v>0</v>
      </c>
      <c r="AG105" s="22">
        <f>'SPONSOR COSTS-10y'!AG165</f>
        <v>0</v>
      </c>
      <c r="AH105" s="22">
        <f>'SPONSOR COSTS-10y'!AH165</f>
        <v>0</v>
      </c>
      <c r="AI105" s="182">
        <f>'SPONSOR COSTS-10y'!AI165</f>
        <v>0</v>
      </c>
      <c r="AJ105" s="182">
        <f>'SPONSOR COSTS-10y'!AJ165</f>
        <v>0</v>
      </c>
      <c r="AK105" s="22">
        <f>'SPONSOR COSTS-10y'!AK165</f>
        <v>0</v>
      </c>
      <c r="AL105" s="22"/>
      <c r="AM105" s="42">
        <f>'SPONSOR COSTS-10y'!BV165</f>
        <v>0</v>
      </c>
    </row>
    <row r="106" spans="1:39" hidden="1" x14ac:dyDescent="0.25">
      <c r="A106" s="190">
        <f>'SPONSOR COSTS-10y'!A166</f>
        <v>0</v>
      </c>
      <c r="B106" s="145"/>
      <c r="C106" s="146"/>
      <c r="D106" s="146">
        <f>'SPONSOR COSTS-10y'!D166</f>
        <v>0</v>
      </c>
      <c r="E106" s="146">
        <f>'SPONSOR COSTS-10y'!E166</f>
        <v>0</v>
      </c>
      <c r="F106" s="155" t="str">
        <f>'SPONSOR COSTS-10y'!F166</f>
        <v>TFFA</v>
      </c>
      <c r="G106" s="199">
        <f>'SPONSOR COSTS-10y'!G166</f>
        <v>0.3</v>
      </c>
      <c r="H106" s="124">
        <f>'SPONSOR COSTS-10y'!H166</f>
        <v>0</v>
      </c>
      <c r="I106" s="200">
        <f>'SPONSOR COSTS-10y'!I166</f>
        <v>0</v>
      </c>
      <c r="J106" s="22"/>
      <c r="K106" s="69">
        <f>'SPONSOR COSTS-10y'!K166</f>
        <v>0</v>
      </c>
      <c r="L106" s="22">
        <f>'SPONSOR COSTS-10y'!L166</f>
        <v>0</v>
      </c>
      <c r="M106" s="22">
        <f>'SPONSOR COSTS-10y'!M166</f>
        <v>0</v>
      </c>
      <c r="N106" s="182">
        <f>'SPONSOR COSTS-10y'!N166</f>
        <v>0</v>
      </c>
      <c r="O106" s="182">
        <f>'SPONSOR COSTS-10y'!O166</f>
        <v>0</v>
      </c>
      <c r="P106" s="200">
        <f>'SPONSOR COSTS-10y'!P166</f>
        <v>0</v>
      </c>
      <c r="Q106" s="22"/>
      <c r="R106" s="22">
        <f>'SPONSOR COSTS-10y'!R166</f>
        <v>0</v>
      </c>
      <c r="S106" s="22">
        <f>'SPONSOR COSTS-10y'!S166</f>
        <v>0</v>
      </c>
      <c r="T106" s="22">
        <f>'SPONSOR COSTS-10y'!T166</f>
        <v>0</v>
      </c>
      <c r="U106" s="182">
        <f>'SPONSOR COSTS-10y'!U166</f>
        <v>0</v>
      </c>
      <c r="V106" s="182">
        <f>'SPONSOR COSTS-10y'!V166</f>
        <v>0</v>
      </c>
      <c r="W106" s="200">
        <f>'SPONSOR COSTS-10y'!W166</f>
        <v>0</v>
      </c>
      <c r="X106" s="177">
        <f>'SPONSOR COSTS-10y'!X166</f>
        <v>0</v>
      </c>
      <c r="Y106" s="22">
        <f>'SPONSOR COSTS-10y'!Y166</f>
        <v>0</v>
      </c>
      <c r="Z106" s="22">
        <f>'SPONSOR COSTS-10y'!Z166</f>
        <v>0</v>
      </c>
      <c r="AA106" s="22">
        <f>'SPONSOR COSTS-10y'!AA166</f>
        <v>0</v>
      </c>
      <c r="AB106" s="182">
        <f>'SPONSOR COSTS-10y'!AB166</f>
        <v>0</v>
      </c>
      <c r="AC106" s="182"/>
      <c r="AD106" s="200">
        <f>'SPONSOR COSTS-10y'!AD166</f>
        <v>0</v>
      </c>
      <c r="AE106" s="22"/>
      <c r="AF106" s="22">
        <f>'SPONSOR COSTS-10y'!AF166</f>
        <v>0</v>
      </c>
      <c r="AG106" s="22">
        <f>'SPONSOR COSTS-10y'!AG166</f>
        <v>0</v>
      </c>
      <c r="AH106" s="22">
        <f>'SPONSOR COSTS-10y'!AH166</f>
        <v>0</v>
      </c>
      <c r="AI106" s="182">
        <f>'SPONSOR COSTS-10y'!AI166</f>
        <v>0</v>
      </c>
      <c r="AJ106" s="182">
        <f>'SPONSOR COSTS-10y'!AJ166</f>
        <v>0</v>
      </c>
      <c r="AK106" s="200">
        <f>'SPONSOR COSTS-10y'!AK166</f>
        <v>0</v>
      </c>
      <c r="AL106" s="22"/>
      <c r="AM106" s="94">
        <f>'SPONSOR COSTS-10y'!BV166</f>
        <v>0</v>
      </c>
    </row>
    <row r="107" spans="1:39" hidden="1" x14ac:dyDescent="0.25">
      <c r="A107" s="190">
        <f>'SPONSOR COSTS-10y'!A196</f>
        <v>0</v>
      </c>
      <c r="B107" s="145"/>
      <c r="C107" s="146"/>
      <c r="D107" s="146">
        <f>'SPONSOR COSTS-10y'!D196</f>
        <v>0</v>
      </c>
      <c r="E107" s="146">
        <f>'SPONSOR COSTS-10y'!E196</f>
        <v>0</v>
      </c>
      <c r="F107" s="124" t="str">
        <f>'SPONSOR COSTS-10y'!F196</f>
        <v>Indirect Cap</v>
      </c>
      <c r="G107" s="124">
        <f>'SPONSOR COSTS-10y'!G196</f>
        <v>0</v>
      </c>
      <c r="H107" s="124">
        <f>'SPONSOR COSTS-10y'!H196</f>
        <v>0</v>
      </c>
      <c r="I107" s="58">
        <f>'SPONSOR COSTS-10y'!I196</f>
        <v>0</v>
      </c>
      <c r="J107" s="22"/>
      <c r="K107" s="69">
        <f>'SPONSOR COSTS-10y'!K196</f>
        <v>0</v>
      </c>
      <c r="L107" s="22">
        <f>'SPONSOR COSTS-10y'!L196</f>
        <v>0</v>
      </c>
      <c r="M107" s="22">
        <f>'SPONSOR COSTS-10y'!M196</f>
        <v>0</v>
      </c>
      <c r="N107" s="182">
        <f>'SPONSOR COSTS-10y'!N196</f>
        <v>0</v>
      </c>
      <c r="O107" s="182">
        <f>'SPONSOR COSTS-10y'!O196</f>
        <v>0</v>
      </c>
      <c r="P107" s="58">
        <f>'SPONSOR COSTS-10y'!P196</f>
        <v>0</v>
      </c>
      <c r="Q107" s="22"/>
      <c r="R107" s="22">
        <f>'SPONSOR COSTS-10y'!R196</f>
        <v>0</v>
      </c>
      <c r="S107" s="22">
        <f>'SPONSOR COSTS-10y'!S196</f>
        <v>0</v>
      </c>
      <c r="T107" s="22">
        <f>'SPONSOR COSTS-10y'!T196</f>
        <v>0</v>
      </c>
      <c r="U107" s="182">
        <f>'SPONSOR COSTS-10y'!U196</f>
        <v>0</v>
      </c>
      <c r="V107" s="182">
        <f>'SPONSOR COSTS-10y'!V196</f>
        <v>0</v>
      </c>
      <c r="W107" s="58">
        <f>'SPONSOR COSTS-10y'!W196</f>
        <v>0</v>
      </c>
      <c r="X107" s="177">
        <f>'SPONSOR COSTS-10y'!X196</f>
        <v>0</v>
      </c>
      <c r="Y107" s="22">
        <f>'SPONSOR COSTS-10y'!Y196</f>
        <v>0</v>
      </c>
      <c r="Z107" s="22">
        <f>'SPONSOR COSTS-10y'!Z196</f>
        <v>0</v>
      </c>
      <c r="AA107" s="22">
        <f>'SPONSOR COSTS-10y'!AA196</f>
        <v>0</v>
      </c>
      <c r="AB107" s="182">
        <f>'SPONSOR COSTS-10y'!AB196</f>
        <v>0</v>
      </c>
      <c r="AC107" s="182"/>
      <c r="AD107" s="58">
        <f>'SPONSOR COSTS-10y'!AD196</f>
        <v>0</v>
      </c>
      <c r="AE107" s="22"/>
      <c r="AF107" s="22">
        <f>'SPONSOR COSTS-10y'!AF196</f>
        <v>0</v>
      </c>
      <c r="AG107" s="22">
        <f>'SPONSOR COSTS-10y'!AG196</f>
        <v>0</v>
      </c>
      <c r="AH107" s="22">
        <f>'SPONSOR COSTS-10y'!AH196</f>
        <v>0</v>
      </c>
      <c r="AI107" s="182">
        <f>'SPONSOR COSTS-10y'!AI196</f>
        <v>0</v>
      </c>
      <c r="AJ107" s="182">
        <f>'SPONSOR COSTS-10y'!AJ196</f>
        <v>0</v>
      </c>
      <c r="AK107" s="58">
        <f>'SPONSOR COSTS-10y'!AK196</f>
        <v>0</v>
      </c>
      <c r="AL107" s="22"/>
      <c r="AM107" s="94">
        <f>'SPONSOR COSTS-10y'!BV196</f>
        <v>0</v>
      </c>
    </row>
    <row r="108" spans="1:39" hidden="1" x14ac:dyDescent="0.25">
      <c r="A108" s="190">
        <f>'SPONSOR COSTS-10y'!A197</f>
        <v>0</v>
      </c>
      <c r="B108" s="145"/>
      <c r="C108" s="146"/>
      <c r="D108" s="146">
        <f>'SPONSOR COSTS-10y'!D197</f>
        <v>0</v>
      </c>
      <c r="E108" s="146">
        <f>'SPONSOR COSTS-10y'!E197</f>
        <v>0</v>
      </c>
      <c r="F108" s="123">
        <f>'SPONSOR COSTS-10y'!F197</f>
        <v>0</v>
      </c>
      <c r="G108" s="124">
        <f>'SPONSOR COSTS-10y'!G197</f>
        <v>0</v>
      </c>
      <c r="H108" s="124">
        <f>'SPONSOR COSTS-10y'!H197</f>
        <v>0</v>
      </c>
      <c r="I108" s="22">
        <f>'SPONSOR COSTS-10y'!I197</f>
        <v>0</v>
      </c>
      <c r="J108" s="22"/>
      <c r="K108" s="69">
        <f>'SPONSOR COSTS-10y'!K197</f>
        <v>0</v>
      </c>
      <c r="L108" s="22">
        <f>'SPONSOR COSTS-10y'!L197</f>
        <v>0</v>
      </c>
      <c r="M108" s="22">
        <f>'SPONSOR COSTS-10y'!M197</f>
        <v>0</v>
      </c>
      <c r="N108" s="182">
        <f>'SPONSOR COSTS-10y'!N197</f>
        <v>0</v>
      </c>
      <c r="O108" s="182">
        <f>'SPONSOR COSTS-10y'!O197</f>
        <v>0</v>
      </c>
      <c r="P108" s="22">
        <f>'SPONSOR COSTS-10y'!P197</f>
        <v>0</v>
      </c>
      <c r="Q108" s="22"/>
      <c r="R108" s="22">
        <f>'SPONSOR COSTS-10y'!R197</f>
        <v>0</v>
      </c>
      <c r="S108" s="22">
        <f>'SPONSOR COSTS-10y'!S197</f>
        <v>0</v>
      </c>
      <c r="T108" s="22">
        <f>'SPONSOR COSTS-10y'!T197</f>
        <v>0</v>
      </c>
      <c r="U108" s="182">
        <f>'SPONSOR COSTS-10y'!U197</f>
        <v>0</v>
      </c>
      <c r="V108" s="182">
        <f>'SPONSOR COSTS-10y'!V197</f>
        <v>0</v>
      </c>
      <c r="W108" s="22">
        <f>'SPONSOR COSTS-10y'!W197</f>
        <v>0</v>
      </c>
      <c r="X108" s="177">
        <f>'SPONSOR COSTS-10y'!X197</f>
        <v>0</v>
      </c>
      <c r="Y108" s="22">
        <f>'SPONSOR COSTS-10y'!Y197</f>
        <v>0</v>
      </c>
      <c r="Z108" s="22">
        <f>'SPONSOR COSTS-10y'!Z197</f>
        <v>0</v>
      </c>
      <c r="AA108" s="22">
        <f>'SPONSOR COSTS-10y'!AA197</f>
        <v>0</v>
      </c>
      <c r="AB108" s="182">
        <f>'SPONSOR COSTS-10y'!AB197</f>
        <v>0</v>
      </c>
      <c r="AC108" s="182"/>
      <c r="AD108" s="22">
        <f>'SPONSOR COSTS-10y'!AD197</f>
        <v>0</v>
      </c>
      <c r="AE108" s="22"/>
      <c r="AF108" s="22">
        <f>'SPONSOR COSTS-10y'!AF197</f>
        <v>0</v>
      </c>
      <c r="AG108" s="22">
        <f>'SPONSOR COSTS-10y'!AG197</f>
        <v>0</v>
      </c>
      <c r="AH108" s="22">
        <f>'SPONSOR COSTS-10y'!AH197</f>
        <v>0</v>
      </c>
      <c r="AI108" s="182">
        <f>'SPONSOR COSTS-10y'!AI197</f>
        <v>0</v>
      </c>
      <c r="AJ108" s="182">
        <f>'SPONSOR COSTS-10y'!AJ197</f>
        <v>0</v>
      </c>
      <c r="AK108" s="22">
        <f>'SPONSOR COSTS-10y'!AK197</f>
        <v>0</v>
      </c>
      <c r="AL108" s="22"/>
      <c r="AM108" s="42">
        <f>'SPONSOR COSTS-10y'!BV197</f>
        <v>0</v>
      </c>
    </row>
    <row r="109" spans="1:39" ht="15.75" hidden="1" x14ac:dyDescent="0.25">
      <c r="A109" s="190">
        <f>'SPONSOR COSTS-10y'!A198</f>
        <v>0</v>
      </c>
      <c r="B109" s="240" t="s">
        <v>152</v>
      </c>
      <c r="C109" s="251" t="str">
        <f>IF('SPONSOR COSTS-10y'!G198="MTDC",CONCATENATE('SPONSOR COSTS-10y'!G198,"  ",ROUND('SPONSOR COSTS-10y'!G160*100, 2), "%"),IF('SPONSOR COSTS-10y'!G198="TDC",CONCATENATE('SPONSOR COSTS-10y'!G198,"  ",ROUND('SPONSOR COSTS-10y'!G163*100, 2), "%"),CONCATENATE('SPONSOR COSTS-10y'!G198,"  ",ROUND('SPONSOR COSTS-10y'!G166*100, 2), "%")))</f>
        <v>MTDC  52%</v>
      </c>
      <c r="D109" s="123">
        <f>'SPONSOR COSTS-10y'!D198</f>
        <v>0</v>
      </c>
      <c r="E109" s="123">
        <f>'SPONSOR COSTS-10y'!E198</f>
        <v>0</v>
      </c>
      <c r="F109" s="123" t="str">
        <f>'SPONSOR COSTS-10y'!F198</f>
        <v>F&amp;A Drop Down:</v>
      </c>
      <c r="G109" s="201" t="str">
        <f>'SPONSOR COSTS-10y'!G198</f>
        <v>MTDC</v>
      </c>
      <c r="H109" s="133">
        <f>'SPONSOR COSTS-10y'!H198</f>
        <v>0</v>
      </c>
      <c r="I109" s="97">
        <f>'SPONSOR COSTS-10y'!I198</f>
        <v>0</v>
      </c>
      <c r="J109" s="22"/>
      <c r="K109" s="69">
        <f>'SPONSOR COSTS-10y'!K198</f>
        <v>0</v>
      </c>
      <c r="L109" s="22">
        <f>'SPONSOR COSTS-10y'!L198</f>
        <v>0</v>
      </c>
      <c r="M109" s="22">
        <f>'SPONSOR COSTS-10y'!M198</f>
        <v>0</v>
      </c>
      <c r="N109" s="187">
        <f>'SPONSOR COSTS-10y'!N198</f>
        <v>0</v>
      </c>
      <c r="O109" s="20">
        <f>'SPONSOR COSTS-10y'!O198</f>
        <v>0</v>
      </c>
      <c r="P109" s="99">
        <f>'SPONSOR COSTS-10y'!P198</f>
        <v>0</v>
      </c>
      <c r="Q109" s="22"/>
      <c r="R109" s="22">
        <f>'SPONSOR COSTS-10y'!R198</f>
        <v>0</v>
      </c>
      <c r="S109" s="22">
        <f>'SPONSOR COSTS-10y'!S198</f>
        <v>0</v>
      </c>
      <c r="T109" s="22">
        <f>'SPONSOR COSTS-10y'!T198</f>
        <v>0</v>
      </c>
      <c r="U109" s="187">
        <f>'SPONSOR COSTS-10y'!U198</f>
        <v>0</v>
      </c>
      <c r="V109" s="20">
        <f>'SPONSOR COSTS-10y'!V198</f>
        <v>0</v>
      </c>
      <c r="W109" s="97">
        <f>'SPONSOR COSTS-10y'!W198</f>
        <v>0</v>
      </c>
      <c r="X109" s="177">
        <f>'SPONSOR COSTS-10y'!X198</f>
        <v>0</v>
      </c>
      <c r="Y109" s="22">
        <f>'SPONSOR COSTS-10y'!Y198</f>
        <v>0</v>
      </c>
      <c r="Z109" s="22">
        <f>'SPONSOR COSTS-10y'!Z198</f>
        <v>0</v>
      </c>
      <c r="AA109" s="22">
        <f>'SPONSOR COSTS-10y'!AA198</f>
        <v>0</v>
      </c>
      <c r="AB109" s="187">
        <f>'SPONSOR COSTS-10y'!AB198</f>
        <v>0</v>
      </c>
      <c r="AC109" s="20"/>
      <c r="AD109" s="97">
        <f>'SPONSOR COSTS-10y'!AD198</f>
        <v>0</v>
      </c>
      <c r="AE109" s="22"/>
      <c r="AF109" s="22">
        <f>'SPONSOR COSTS-10y'!AF198</f>
        <v>0</v>
      </c>
      <c r="AG109" s="22">
        <f>'SPONSOR COSTS-10y'!AG198</f>
        <v>0</v>
      </c>
      <c r="AH109" s="22">
        <f>'SPONSOR COSTS-10y'!AH198</f>
        <v>0</v>
      </c>
      <c r="AI109" s="187">
        <f>'SPONSOR COSTS-10y'!AI198</f>
        <v>0</v>
      </c>
      <c r="AJ109" s="20">
        <f>'SPONSOR COSTS-10y'!AJ198</f>
        <v>0</v>
      </c>
      <c r="AK109" s="97">
        <f>'SPONSOR COSTS-10y'!AK198</f>
        <v>0</v>
      </c>
      <c r="AL109" s="22"/>
      <c r="AM109" s="100">
        <f>'SPONSOR COSTS-10y'!BV198</f>
        <v>0</v>
      </c>
    </row>
    <row r="110" spans="1:39" x14ac:dyDescent="0.25">
      <c r="A110" s="190">
        <f>'SPONSOR COSTS-10y'!A199</f>
        <v>0</v>
      </c>
      <c r="B110" s="145"/>
      <c r="C110" s="146"/>
      <c r="D110" s="123">
        <f>'SPONSOR COSTS-10y'!D199</f>
        <v>0</v>
      </c>
      <c r="E110" s="123">
        <f>'SPONSOR COSTS-10y'!E199</f>
        <v>0</v>
      </c>
      <c r="F110" s="123">
        <f>'SPONSOR COSTS-10y'!F199</f>
        <v>0</v>
      </c>
      <c r="G110" s="124">
        <f>'SPONSOR COSTS-10y'!G199</f>
        <v>0</v>
      </c>
      <c r="H110" s="124">
        <f>'SPONSOR COSTS-10y'!H199</f>
        <v>0</v>
      </c>
      <c r="I110" s="22"/>
      <c r="J110" s="22"/>
      <c r="K110" s="69"/>
      <c r="L110" s="22"/>
      <c r="M110" s="22"/>
      <c r="N110" s="182"/>
      <c r="O110" s="182"/>
      <c r="P110" s="76"/>
      <c r="Q110" s="22"/>
      <c r="R110" s="22"/>
      <c r="S110" s="22"/>
      <c r="T110" s="22"/>
      <c r="U110" s="182"/>
      <c r="V110" s="182"/>
      <c r="W110" s="22"/>
      <c r="X110" s="177"/>
      <c r="Y110" s="22"/>
      <c r="Z110" s="22"/>
      <c r="AA110" s="22"/>
      <c r="AB110" s="182"/>
      <c r="AC110" s="182"/>
      <c r="AD110" s="22"/>
      <c r="AE110" s="22"/>
      <c r="AF110" s="22"/>
      <c r="AG110" s="22"/>
      <c r="AH110" s="22"/>
      <c r="AI110" s="182"/>
      <c r="AJ110" s="182"/>
      <c r="AK110" s="22"/>
      <c r="AL110" s="22"/>
      <c r="AM110" s="42"/>
    </row>
    <row r="111" spans="1:39" s="107" customFormat="1" ht="18.75" x14ac:dyDescent="0.3">
      <c r="A111" s="202">
        <f>'SPONSOR COSTS-10y'!A200</f>
        <v>0</v>
      </c>
      <c r="B111" s="676" t="s">
        <v>72</v>
      </c>
      <c r="C111" s="677"/>
      <c r="D111" s="156">
        <f>'SPONSOR COSTS-10y'!D200</f>
        <v>0</v>
      </c>
      <c r="E111" s="156">
        <f>'SPONSOR COSTS-10y'!E200</f>
        <v>0</v>
      </c>
      <c r="F111" s="156">
        <f>'SPONSOR COSTS-10y'!F200</f>
        <v>0</v>
      </c>
      <c r="G111" s="157">
        <f>'SPONSOR COSTS-10y'!G200</f>
        <v>0</v>
      </c>
      <c r="H111" s="157">
        <f>'SPONSOR COSTS-10y'!H200</f>
        <v>0</v>
      </c>
      <c r="I111" s="103">
        <f>'SPONSOR COSTS-10y'!I200</f>
        <v>0</v>
      </c>
      <c r="J111" s="104"/>
      <c r="K111" s="105">
        <f>'SPONSOR COSTS-10y'!K200</f>
        <v>0</v>
      </c>
      <c r="L111" s="104">
        <f>'SPONSOR COSTS-10y'!L200</f>
        <v>0</v>
      </c>
      <c r="M111" s="104">
        <f>'SPONSOR COSTS-10y'!M200</f>
        <v>0</v>
      </c>
      <c r="N111" s="188">
        <f>'SPONSOR COSTS-10y'!N200</f>
        <v>0</v>
      </c>
      <c r="O111" s="188">
        <f>'SPONSOR COSTS-10y'!O200</f>
        <v>0</v>
      </c>
      <c r="P111" s="103">
        <f>'SPONSOR COSTS-10y'!P200</f>
        <v>0</v>
      </c>
      <c r="Q111" s="104"/>
      <c r="R111" s="104">
        <f>'SPONSOR COSTS-10y'!R200</f>
        <v>0</v>
      </c>
      <c r="S111" s="104">
        <f>'SPONSOR COSTS-10y'!S200</f>
        <v>0</v>
      </c>
      <c r="T111" s="104">
        <f>'SPONSOR COSTS-10y'!T200</f>
        <v>0</v>
      </c>
      <c r="U111" s="188">
        <f>'SPONSOR COSTS-10y'!U200</f>
        <v>0</v>
      </c>
      <c r="V111" s="188">
        <f>'SPONSOR COSTS-10y'!V200</f>
        <v>0</v>
      </c>
      <c r="W111" s="103">
        <f>'SPONSOR COSTS-10y'!W200</f>
        <v>0</v>
      </c>
      <c r="X111" s="189">
        <f>'SPONSOR COSTS-10y'!X200</f>
        <v>0</v>
      </c>
      <c r="Y111" s="104">
        <f>'SPONSOR COSTS-10y'!Y200</f>
        <v>0</v>
      </c>
      <c r="Z111" s="104">
        <f>'SPONSOR COSTS-10y'!Z200</f>
        <v>0</v>
      </c>
      <c r="AA111" s="104">
        <f>'SPONSOR COSTS-10y'!AA200</f>
        <v>0</v>
      </c>
      <c r="AB111" s="188">
        <f>'SPONSOR COSTS-10y'!AB200</f>
        <v>0</v>
      </c>
      <c r="AC111" s="188"/>
      <c r="AD111" s="103">
        <f>'SPONSOR COSTS-10y'!AD200</f>
        <v>0</v>
      </c>
      <c r="AE111" s="104"/>
      <c r="AF111" s="104">
        <f>'SPONSOR COSTS-10y'!AF200</f>
        <v>0</v>
      </c>
      <c r="AG111" s="104">
        <f>'SPONSOR COSTS-10y'!AG200</f>
        <v>0</v>
      </c>
      <c r="AH111" s="104">
        <f>'SPONSOR COSTS-10y'!AH200</f>
        <v>0</v>
      </c>
      <c r="AI111" s="188">
        <f>'SPONSOR COSTS-10y'!AI200</f>
        <v>0</v>
      </c>
      <c r="AJ111" s="188">
        <f>'SPONSOR COSTS-10y'!AJ200</f>
        <v>0</v>
      </c>
      <c r="AK111" s="103">
        <f>'SPONSOR COSTS-10y'!AK200</f>
        <v>0</v>
      </c>
      <c r="AL111" s="104"/>
      <c r="AM111" s="106">
        <f>'SPONSOR COSTS-10y'!BV200</f>
        <v>0</v>
      </c>
    </row>
    <row r="112" spans="1:39" hidden="1" x14ac:dyDescent="0.25">
      <c r="A112" s="190">
        <f>'SPONSOR COSTS-10y'!A201</f>
        <v>0</v>
      </c>
      <c r="B112" s="145"/>
      <c r="C112" s="146"/>
      <c r="D112" s="146">
        <f>'SPONSOR COSTS-10y'!D201</f>
        <v>0</v>
      </c>
      <c r="E112" s="146">
        <f>'SPONSOR COSTS-10y'!E201</f>
        <v>0</v>
      </c>
      <c r="F112" s="123">
        <f>'SPONSOR COSTS-10y'!F201</f>
        <v>0</v>
      </c>
      <c r="G112" s="124">
        <f>'SPONSOR COSTS-10y'!G201</f>
        <v>0</v>
      </c>
      <c r="H112" s="124">
        <f>'SPONSOR COSTS-10y'!H201</f>
        <v>0</v>
      </c>
      <c r="I112" s="123">
        <f>'SPONSOR COSTS-10y'!I201</f>
        <v>0</v>
      </c>
      <c r="J112" s="123"/>
      <c r="K112" s="125">
        <f>'SPONSOR COSTS-10y'!K201</f>
        <v>0</v>
      </c>
      <c r="L112" s="123">
        <f>'SPONSOR COSTS-10y'!L201</f>
        <v>0</v>
      </c>
      <c r="M112" s="123">
        <f>'SPONSOR COSTS-10y'!M201</f>
        <v>0</v>
      </c>
      <c r="N112" s="124">
        <f>'SPONSOR COSTS-10y'!N201</f>
        <v>0</v>
      </c>
      <c r="O112" s="124">
        <f>'SPONSOR COSTS-10y'!O201</f>
        <v>0</v>
      </c>
      <c r="P112" s="123">
        <f>'SPONSOR COSTS-10y'!P201</f>
        <v>0</v>
      </c>
      <c r="Q112" s="123"/>
      <c r="R112" s="123">
        <f>'SPONSOR COSTS-10y'!R201</f>
        <v>0</v>
      </c>
      <c r="S112" s="123">
        <f>'SPONSOR COSTS-10y'!S201</f>
        <v>0</v>
      </c>
      <c r="T112" s="123">
        <f>'SPONSOR COSTS-10y'!T201</f>
        <v>0</v>
      </c>
      <c r="U112" s="124">
        <f>'SPONSOR COSTS-10y'!U201</f>
        <v>0</v>
      </c>
      <c r="V112" s="124">
        <f>'SPONSOR COSTS-10y'!V201</f>
        <v>0</v>
      </c>
      <c r="W112" s="123">
        <f>'SPONSOR COSTS-10y'!W201</f>
        <v>0</v>
      </c>
      <c r="X112" s="123">
        <f>'SPONSOR COSTS-10y'!X201</f>
        <v>0</v>
      </c>
      <c r="Y112" s="123">
        <f>'SPONSOR COSTS-10y'!Y201</f>
        <v>0</v>
      </c>
      <c r="Z112" s="123">
        <f>'SPONSOR COSTS-10y'!Z201</f>
        <v>0</v>
      </c>
      <c r="AA112" s="123">
        <f>'SPONSOR COSTS-10y'!AA201</f>
        <v>0</v>
      </c>
      <c r="AB112" s="124">
        <f>'SPONSOR COSTS-10y'!AB201</f>
        <v>0</v>
      </c>
      <c r="AC112" s="124"/>
      <c r="AD112" s="123">
        <f>'SPONSOR COSTS-10y'!AD201</f>
        <v>0</v>
      </c>
      <c r="AE112" s="123"/>
      <c r="AF112" s="123">
        <f>'SPONSOR COSTS-10y'!AF201</f>
        <v>0</v>
      </c>
      <c r="AG112" s="123">
        <f>'SPONSOR COSTS-10y'!AG201</f>
        <v>0</v>
      </c>
      <c r="AH112" s="123">
        <f>'SPONSOR COSTS-10y'!AH201</f>
        <v>0</v>
      </c>
      <c r="AI112" s="124">
        <f>'SPONSOR COSTS-10y'!AI201</f>
        <v>0</v>
      </c>
      <c r="AJ112" s="124">
        <f>'SPONSOR COSTS-10y'!AJ201</f>
        <v>0</v>
      </c>
      <c r="AK112" s="123">
        <f>'SPONSOR COSTS-10y'!AK201</f>
        <v>0</v>
      </c>
      <c r="AL112" s="123"/>
      <c r="AM112" s="158">
        <f>'SPONSOR COSTS-10y'!BV201</f>
        <v>0</v>
      </c>
    </row>
    <row r="113" spans="1:39" hidden="1" x14ac:dyDescent="0.25">
      <c r="A113" s="190">
        <f>'SPONSOR COSTS-10y'!A202</f>
        <v>0</v>
      </c>
      <c r="B113" s="145"/>
      <c r="C113" s="146"/>
      <c r="D113" s="146">
        <f>'SPONSOR COSTS-10y'!D202</f>
        <v>0</v>
      </c>
      <c r="E113" s="146">
        <f>'SPONSOR COSTS-10y'!E202</f>
        <v>0</v>
      </c>
      <c r="F113" s="123">
        <f>'SPONSOR COSTS-10y'!F202</f>
        <v>0</v>
      </c>
      <c r="G113" s="124">
        <f>'SPONSOR COSTS-10y'!G202</f>
        <v>0</v>
      </c>
      <c r="H113" s="124">
        <f>'SPONSOR COSTS-10y'!H202</f>
        <v>0</v>
      </c>
      <c r="I113" s="123">
        <f>'SPONSOR COSTS-10y'!I202</f>
        <v>0</v>
      </c>
      <c r="J113" s="123"/>
      <c r="K113" s="125">
        <f>'SPONSOR COSTS-10y'!K202</f>
        <v>0</v>
      </c>
      <c r="L113" s="123">
        <f>'SPONSOR COSTS-10y'!L202</f>
        <v>0</v>
      </c>
      <c r="M113" s="123">
        <f>'SPONSOR COSTS-10y'!M202</f>
        <v>0</v>
      </c>
      <c r="N113" s="124">
        <f>'SPONSOR COSTS-10y'!N202</f>
        <v>0</v>
      </c>
      <c r="O113" s="124">
        <f>'SPONSOR COSTS-10y'!O202</f>
        <v>0</v>
      </c>
      <c r="P113" s="123">
        <f>'SPONSOR COSTS-10y'!P202</f>
        <v>0</v>
      </c>
      <c r="Q113" s="123"/>
      <c r="R113" s="123">
        <f>'SPONSOR COSTS-10y'!R202</f>
        <v>0</v>
      </c>
      <c r="S113" s="123">
        <f>'SPONSOR COSTS-10y'!S202</f>
        <v>0</v>
      </c>
      <c r="T113" s="123">
        <f>'SPONSOR COSTS-10y'!T202</f>
        <v>0</v>
      </c>
      <c r="U113" s="124">
        <f>'SPONSOR COSTS-10y'!U202</f>
        <v>0</v>
      </c>
      <c r="V113" s="124">
        <f>'SPONSOR COSTS-10y'!V202</f>
        <v>0</v>
      </c>
      <c r="W113" s="123">
        <f>'SPONSOR COSTS-10y'!W202</f>
        <v>0</v>
      </c>
      <c r="X113" s="123">
        <f>'SPONSOR COSTS-10y'!X202</f>
        <v>0</v>
      </c>
      <c r="Y113" s="123">
        <f>'SPONSOR COSTS-10y'!Y202</f>
        <v>0</v>
      </c>
      <c r="Z113" s="123">
        <f>'SPONSOR COSTS-10y'!Z202</f>
        <v>0</v>
      </c>
      <c r="AA113" s="123">
        <f>'SPONSOR COSTS-10y'!AA202</f>
        <v>0</v>
      </c>
      <c r="AB113" s="124">
        <f>'SPONSOR COSTS-10y'!AB202</f>
        <v>0</v>
      </c>
      <c r="AC113" s="124"/>
      <c r="AD113" s="123">
        <f>'SPONSOR COSTS-10y'!AD202</f>
        <v>0</v>
      </c>
      <c r="AE113" s="123"/>
      <c r="AF113" s="123">
        <f>'SPONSOR COSTS-10y'!AF202</f>
        <v>0</v>
      </c>
      <c r="AG113" s="123">
        <f>'SPONSOR COSTS-10y'!AG202</f>
        <v>0</v>
      </c>
      <c r="AH113" s="123">
        <f>'SPONSOR COSTS-10y'!AH202</f>
        <v>0</v>
      </c>
      <c r="AI113" s="124">
        <f>'SPONSOR COSTS-10y'!AI202</f>
        <v>0</v>
      </c>
      <c r="AJ113" s="124">
        <f>'SPONSOR COSTS-10y'!AJ202</f>
        <v>0</v>
      </c>
      <c r="AK113" s="123">
        <f>'SPONSOR COSTS-10y'!AK202</f>
        <v>0</v>
      </c>
      <c r="AL113" s="123"/>
      <c r="AM113" s="159">
        <f>'SPONSOR COSTS-10y'!BV202</f>
        <v>0</v>
      </c>
    </row>
    <row r="114" spans="1:39" ht="16.5" thickBot="1" x14ac:dyDescent="0.3">
      <c r="A114" s="190">
        <f>'SPONSOR COSTS-10y'!A203</f>
        <v>0</v>
      </c>
      <c r="B114" s="160"/>
      <c r="C114" s="161"/>
      <c r="D114" s="161">
        <f>'SPONSOR COSTS-10y'!D203</f>
        <v>0</v>
      </c>
      <c r="E114" s="161">
        <f>'SPONSOR COSTS-10y'!E203</f>
        <v>0</v>
      </c>
      <c r="F114" s="162">
        <f>'SPONSOR COSTS-10y'!F203</f>
        <v>0</v>
      </c>
      <c r="G114" s="163">
        <f>'SPONSOR COSTS-10y'!G203</f>
        <v>0</v>
      </c>
      <c r="H114" s="163">
        <f>'SPONSOR COSTS-10y'!H203</f>
        <v>0</v>
      </c>
      <c r="I114" s="162">
        <f>'SPONSOR COSTS-10y'!I203</f>
        <v>0</v>
      </c>
      <c r="J114" s="162"/>
      <c r="K114" s="164">
        <f>'SPONSOR COSTS-10y'!K203</f>
        <v>0</v>
      </c>
      <c r="L114" s="162">
        <f>'SPONSOR COSTS-10y'!L203</f>
        <v>0</v>
      </c>
      <c r="M114" s="162">
        <f>'SPONSOR COSTS-10y'!M203</f>
        <v>0</v>
      </c>
      <c r="N114" s="163">
        <f>'SPONSOR COSTS-10y'!N203</f>
        <v>0</v>
      </c>
      <c r="O114" s="163">
        <f>'SPONSOR COSTS-10y'!O203</f>
        <v>0</v>
      </c>
      <c r="P114" s="162">
        <f>'SPONSOR COSTS-10y'!P203</f>
        <v>0</v>
      </c>
      <c r="Q114" s="162"/>
      <c r="R114" s="162">
        <f>'SPONSOR COSTS-10y'!R203</f>
        <v>0</v>
      </c>
      <c r="S114" s="162">
        <f>'SPONSOR COSTS-10y'!S203</f>
        <v>0</v>
      </c>
      <c r="T114" s="162">
        <f>'SPONSOR COSTS-10y'!T203</f>
        <v>0</v>
      </c>
      <c r="U114" s="163">
        <f>'SPONSOR COSTS-10y'!U203</f>
        <v>0</v>
      </c>
      <c r="V114" s="163">
        <f>'SPONSOR COSTS-10y'!V203</f>
        <v>0</v>
      </c>
      <c r="W114" s="162">
        <f>'SPONSOR COSTS-10y'!W203</f>
        <v>0</v>
      </c>
      <c r="X114" s="162">
        <f>'SPONSOR COSTS-10y'!X203</f>
        <v>0</v>
      </c>
      <c r="Y114" s="162">
        <f>'SPONSOR COSTS-10y'!Y203</f>
        <v>0</v>
      </c>
      <c r="Z114" s="162">
        <f>'SPONSOR COSTS-10y'!Z203</f>
        <v>0</v>
      </c>
      <c r="AA114" s="162">
        <f>'SPONSOR COSTS-10y'!AA203</f>
        <v>0</v>
      </c>
      <c r="AB114" s="163">
        <f>'SPONSOR COSTS-10y'!AB203</f>
        <v>0</v>
      </c>
      <c r="AC114" s="163"/>
      <c r="AD114" s="162">
        <f>'SPONSOR COSTS-10y'!AD203</f>
        <v>0</v>
      </c>
      <c r="AE114" s="162"/>
      <c r="AF114" s="162">
        <f>'SPONSOR COSTS-10y'!AF203</f>
        <v>0</v>
      </c>
      <c r="AG114" s="162">
        <f>'SPONSOR COSTS-10y'!AG203</f>
        <v>0</v>
      </c>
      <c r="AH114" s="162">
        <f>'SPONSOR COSTS-10y'!AH203</f>
        <v>0</v>
      </c>
      <c r="AI114" s="163">
        <f>'SPONSOR COSTS-10y'!AI203</f>
        <v>0</v>
      </c>
      <c r="AJ114" s="163">
        <f>'SPONSOR COSTS-10y'!AJ203</f>
        <v>0</v>
      </c>
      <c r="AK114" s="162">
        <f>'SPONSOR COSTS-10y'!AK203</f>
        <v>0</v>
      </c>
      <c r="AL114" s="162"/>
      <c r="AM114" s="165" t="str">
        <f>'SPONSOR COSTS-10y'!BV203</f>
        <v>Balanced</v>
      </c>
    </row>
    <row r="115" spans="1:39" s="232" customFormat="1" x14ac:dyDescent="0.25">
      <c r="G115" s="233"/>
      <c r="H115" s="233"/>
      <c r="K115" s="234"/>
      <c r="N115" s="233"/>
      <c r="O115" s="233"/>
      <c r="U115" s="233"/>
      <c r="V115" s="233"/>
      <c r="AB115" s="233"/>
      <c r="AC115" s="233"/>
      <c r="AI115" s="233"/>
      <c r="AJ115" s="233"/>
    </row>
    <row r="116" spans="1:39" s="232" customFormat="1" x14ac:dyDescent="0.25">
      <c r="B116" s="232" t="s">
        <v>129</v>
      </c>
      <c r="C116" s="249">
        <v>101234</v>
      </c>
      <c r="D116" s="232">
        <v>6104</v>
      </c>
      <c r="G116" s="233"/>
      <c r="H116" s="233"/>
      <c r="K116" s="234"/>
      <c r="N116" s="233"/>
      <c r="O116" s="233"/>
      <c r="U116" s="233"/>
      <c r="V116" s="233"/>
      <c r="AB116" s="233"/>
      <c r="AC116" s="233"/>
      <c r="AD116" s="239"/>
      <c r="AI116" s="233"/>
      <c r="AJ116" s="233"/>
    </row>
    <row r="117" spans="1:39" s="232" customFormat="1" x14ac:dyDescent="0.25">
      <c r="B117" s="232" t="s">
        <v>130</v>
      </c>
      <c r="C117" s="250" t="s">
        <v>132</v>
      </c>
      <c r="D117" s="232">
        <v>3939</v>
      </c>
      <c r="G117" s="233"/>
      <c r="H117" s="233"/>
      <c r="K117" s="234"/>
      <c r="N117" s="233"/>
      <c r="O117" s="233"/>
      <c r="U117" s="233"/>
      <c r="V117" s="233"/>
      <c r="AB117" s="233"/>
      <c r="AC117" s="233"/>
      <c r="AI117" s="233"/>
      <c r="AJ117" s="233"/>
    </row>
    <row r="118" spans="1:39" s="232" customFormat="1" x14ac:dyDescent="0.25">
      <c r="B118" s="232" t="s">
        <v>131</v>
      </c>
      <c r="C118" s="232" t="str">
        <f ca="1">CONCATENATE(C116, "_", C117, "_", B120, "_USD", ROUND(AM111, 0))</f>
        <v>101234_Initial_Budget_2023.10.23_USD0</v>
      </c>
      <c r="D118" s="232">
        <v>2250</v>
      </c>
      <c r="G118" s="233"/>
      <c r="H118" s="233"/>
      <c r="K118" s="234"/>
      <c r="N118" s="233"/>
      <c r="O118" s="233"/>
      <c r="U118" s="233"/>
      <c r="V118" s="233"/>
      <c r="AB118" s="233"/>
      <c r="AC118" s="233"/>
      <c r="AI118" s="233"/>
      <c r="AJ118" s="233"/>
    </row>
    <row r="119" spans="1:39" s="232" customFormat="1" x14ac:dyDescent="0.25">
      <c r="B119" s="289">
        <f ca="1">TODAY()</f>
        <v>45222</v>
      </c>
      <c r="C119" s="250"/>
      <c r="D119" s="232">
        <v>0</v>
      </c>
      <c r="G119" s="233"/>
      <c r="H119" s="233"/>
      <c r="K119" s="234"/>
      <c r="N119" s="233"/>
      <c r="O119" s="233"/>
      <c r="U119" s="233"/>
      <c r="V119" s="233"/>
      <c r="AB119" s="233"/>
      <c r="AC119" s="233"/>
      <c r="AI119" s="233"/>
      <c r="AJ119" s="233"/>
    </row>
    <row r="120" spans="1:39" s="232" customFormat="1" x14ac:dyDescent="0.25">
      <c r="B120" s="235" t="str">
        <f ca="1">TEXT(B119, "yyyy.mm.dd")</f>
        <v>2023.10.23</v>
      </c>
      <c r="G120" s="233"/>
      <c r="H120" s="233"/>
      <c r="K120" s="234"/>
      <c r="N120" s="233"/>
      <c r="O120" s="233"/>
      <c r="U120" s="233"/>
      <c r="V120" s="233"/>
      <c r="AB120" s="233"/>
      <c r="AC120" s="233"/>
      <c r="AI120" s="233"/>
      <c r="AJ120" s="233"/>
    </row>
    <row r="121" spans="1:39" s="232" customFormat="1" x14ac:dyDescent="0.25">
      <c r="B121" s="119"/>
      <c r="C121" s="232">
        <v>0</v>
      </c>
      <c r="D121" s="232">
        <v>0</v>
      </c>
      <c r="G121" s="233"/>
      <c r="H121" s="233"/>
      <c r="K121" s="234"/>
      <c r="N121" s="233"/>
      <c r="O121" s="233"/>
      <c r="U121" s="233"/>
      <c r="V121" s="233"/>
      <c r="AB121" s="233"/>
      <c r="AC121" s="233"/>
      <c r="AI121" s="233"/>
      <c r="AJ121" s="233"/>
    </row>
    <row r="122" spans="1:39" s="232" customFormat="1" x14ac:dyDescent="0.25">
      <c r="B122" s="119" t="s">
        <v>132</v>
      </c>
      <c r="G122" s="233"/>
      <c r="H122" s="233"/>
      <c r="K122" s="234"/>
      <c r="N122" s="233"/>
      <c r="O122" s="233"/>
      <c r="U122" s="233"/>
      <c r="V122" s="233"/>
      <c r="AB122" s="233"/>
      <c r="AC122" s="233"/>
      <c r="AI122" s="233"/>
      <c r="AJ122" s="233"/>
    </row>
    <row r="123" spans="1:39" s="232" customFormat="1" x14ac:dyDescent="0.25">
      <c r="B123" s="119" t="s">
        <v>133</v>
      </c>
      <c r="G123" s="233"/>
      <c r="H123" s="233"/>
      <c r="K123" s="234"/>
      <c r="N123" s="233"/>
      <c r="O123" s="233"/>
      <c r="U123" s="233"/>
      <c r="V123" s="233"/>
      <c r="AB123" s="233"/>
      <c r="AC123" s="233"/>
      <c r="AI123" s="233"/>
      <c r="AJ123" s="233"/>
    </row>
    <row r="124" spans="1:39" s="232" customFormat="1" x14ac:dyDescent="0.25">
      <c r="B124" s="119" t="s">
        <v>134</v>
      </c>
      <c r="G124" s="233"/>
      <c r="H124" s="233"/>
      <c r="K124" s="234"/>
      <c r="N124" s="233"/>
      <c r="O124" s="233"/>
      <c r="U124" s="233"/>
      <c r="V124" s="233"/>
      <c r="AB124" s="233"/>
      <c r="AC124" s="233"/>
      <c r="AI124" s="233"/>
      <c r="AJ124" s="233"/>
    </row>
    <row r="125" spans="1:39" s="232" customFormat="1" x14ac:dyDescent="0.25">
      <c r="B125" s="119" t="s">
        <v>135</v>
      </c>
      <c r="G125" s="233"/>
      <c r="H125" s="233"/>
      <c r="K125" s="234"/>
      <c r="N125" s="233"/>
      <c r="O125" s="233"/>
      <c r="U125" s="233"/>
      <c r="V125" s="233"/>
      <c r="AB125" s="233"/>
      <c r="AC125" s="233"/>
      <c r="AI125" s="233"/>
      <c r="AJ125" s="233"/>
    </row>
    <row r="126" spans="1:39" s="232" customFormat="1" x14ac:dyDescent="0.25">
      <c r="B126" s="119" t="s">
        <v>136</v>
      </c>
      <c r="G126" s="233"/>
      <c r="H126" s="233"/>
      <c r="K126" s="234"/>
      <c r="N126" s="233"/>
      <c r="O126" s="233"/>
      <c r="U126" s="233"/>
      <c r="V126" s="233"/>
      <c r="AB126" s="233"/>
      <c r="AC126" s="233"/>
      <c r="AI126" s="233"/>
      <c r="AJ126" s="233"/>
    </row>
    <row r="127" spans="1:39" x14ac:dyDescent="0.25">
      <c r="B127" s="119" t="s">
        <v>137</v>
      </c>
    </row>
  </sheetData>
  <sheetProtection password="EABC" sheet="1" objects="1" scenarios="1"/>
  <dataConsolidate/>
  <mergeCells count="20">
    <mergeCell ref="K67:M67"/>
    <mergeCell ref="B68:C68"/>
    <mergeCell ref="B10:C10"/>
    <mergeCell ref="B29:C29"/>
    <mergeCell ref="B31:C31"/>
    <mergeCell ref="B34:C34"/>
    <mergeCell ref="B38:C38"/>
    <mergeCell ref="B41:C41"/>
    <mergeCell ref="B50:C50"/>
    <mergeCell ref="B111:C111"/>
    <mergeCell ref="B2:C2"/>
    <mergeCell ref="B94:C94"/>
    <mergeCell ref="B96:C96"/>
    <mergeCell ref="B98:C98"/>
    <mergeCell ref="B100:C100"/>
    <mergeCell ref="B103:C103"/>
    <mergeCell ref="B58:C58"/>
    <mergeCell ref="B33:C33"/>
    <mergeCell ref="B66:C66"/>
    <mergeCell ref="B67:C67"/>
  </mergeCells>
  <dataValidations count="1">
    <dataValidation type="list" allowBlank="1" showInputMessage="1" showErrorMessage="1" sqref="C117">
      <formula1>$B$122:$B$127</formula1>
    </dataValidation>
  </dataValidations>
  <pageMargins left="0.7" right="0.7" top="0.75" bottom="0.75" header="0.3" footer="0.3"/>
  <pageSetup scale="5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7" tint="0.79998168889431442"/>
  </sheetPr>
  <dimension ref="A1:AM57"/>
  <sheetViews>
    <sheetView workbookViewId="0">
      <selection activeCell="K4" sqref="K4"/>
    </sheetView>
  </sheetViews>
  <sheetFormatPr defaultRowHeight="15" x14ac:dyDescent="0.25"/>
  <cols>
    <col min="1" max="1" width="23.5703125" customWidth="1"/>
    <col min="2" max="2" width="22.85546875" customWidth="1"/>
    <col min="3" max="5" width="15.7109375" customWidth="1"/>
    <col min="6" max="7" width="15.5703125" customWidth="1"/>
    <col min="8" max="8" width="16.140625" customWidth="1"/>
    <col min="9" max="9" width="20.140625" customWidth="1"/>
  </cols>
  <sheetData>
    <row r="1" spans="1:39" ht="15.75" thickBot="1" x14ac:dyDescent="0.3">
      <c r="A1" s="190" t="str">
        <f>'SPONSOR COSTS-10y'!B1</f>
        <v>Version 10.23.2023</v>
      </c>
      <c r="C1" s="190">
        <f>'SPONSOR COSTS-10y'!C1</f>
        <v>0</v>
      </c>
      <c r="D1" s="190">
        <f>'SPONSOR COSTS-10y'!D1</f>
        <v>0</v>
      </c>
      <c r="E1" s="190">
        <f>'SPONSOR COSTS-10y'!E1</f>
        <v>0</v>
      </c>
      <c r="F1" s="190">
        <f>'SPONSOR COSTS-10y'!F1</f>
        <v>0</v>
      </c>
      <c r="G1" s="191">
        <f>'SPONSOR COSTS-10y'!G1</f>
        <v>0</v>
      </c>
      <c r="H1" s="191">
        <f>'SPONSOR COSTS-10y'!H1</f>
        <v>0</v>
      </c>
      <c r="I1" s="190">
        <f>'SPONSOR COSTS-10y'!I1</f>
        <v>0</v>
      </c>
      <c r="J1" s="190">
        <f>'SPONSOR COSTS-10y'!J1</f>
        <v>0</v>
      </c>
      <c r="K1" s="192">
        <f>'SPONSOR COSTS-10y'!K1</f>
        <v>0</v>
      </c>
      <c r="L1" s="190">
        <f>'SPONSOR COSTS-10y'!L1</f>
        <v>0</v>
      </c>
      <c r="M1" s="190">
        <f>'SPONSOR COSTS-10y'!M1</f>
        <v>0</v>
      </c>
      <c r="N1" s="191">
        <f>'SPONSOR COSTS-10y'!N1</f>
        <v>0</v>
      </c>
      <c r="O1" s="191">
        <f>'SPONSOR COSTS-10y'!O1</f>
        <v>0</v>
      </c>
      <c r="P1" s="190">
        <f>'SPONSOR COSTS-10y'!P1</f>
        <v>0</v>
      </c>
      <c r="Q1" s="190">
        <f>'SPONSOR COSTS-10y'!Q1</f>
        <v>0</v>
      </c>
      <c r="R1" s="190">
        <f>'SPONSOR COSTS-10y'!R1</f>
        <v>0</v>
      </c>
      <c r="S1" s="190">
        <f>'SPONSOR COSTS-10y'!S1</f>
        <v>0</v>
      </c>
      <c r="T1" s="190">
        <f>'SPONSOR COSTS-10y'!T1</f>
        <v>0</v>
      </c>
      <c r="U1" s="191">
        <f>'SPONSOR COSTS-10y'!U1</f>
        <v>0</v>
      </c>
      <c r="V1" s="191">
        <f>'SPONSOR COSTS-10y'!V1</f>
        <v>0</v>
      </c>
      <c r="W1" s="190">
        <f>'SPONSOR COSTS-10y'!W1</f>
        <v>0</v>
      </c>
      <c r="X1" s="190">
        <f>'SPONSOR COSTS-10y'!X1</f>
        <v>0</v>
      </c>
      <c r="Y1" s="190">
        <f>'SPONSOR COSTS-10y'!Y1</f>
        <v>0</v>
      </c>
      <c r="Z1" s="190">
        <f>'SPONSOR COSTS-10y'!Z1</f>
        <v>0</v>
      </c>
      <c r="AA1" s="190">
        <f>'SPONSOR COSTS-10y'!AA1</f>
        <v>0</v>
      </c>
      <c r="AB1" s="191">
        <f>'SPONSOR COSTS-10y'!AB1</f>
        <v>0</v>
      </c>
      <c r="AC1" s="191">
        <f>'SPONSOR COSTS-10y'!AC1</f>
        <v>0</v>
      </c>
      <c r="AD1" s="190">
        <f>'SPONSOR COSTS-10y'!AD1</f>
        <v>0</v>
      </c>
      <c r="AE1" s="190">
        <f>'SPONSOR COSTS-10y'!AE1</f>
        <v>0</v>
      </c>
      <c r="AF1" s="190">
        <f>'SPONSOR COSTS-10y'!AF1</f>
        <v>0</v>
      </c>
      <c r="AG1" s="190">
        <f>'SPONSOR COSTS-10y'!AG1</f>
        <v>0</v>
      </c>
      <c r="AH1" s="190">
        <f>'SPONSOR COSTS-10y'!AH1</f>
        <v>0</v>
      </c>
      <c r="AI1" s="191">
        <f>'SPONSOR COSTS-10y'!AI1</f>
        <v>0</v>
      </c>
      <c r="AJ1" s="191">
        <f>'SPONSOR COSTS-10y'!AJ1</f>
        <v>0</v>
      </c>
      <c r="AK1" s="190">
        <f>'SPONSOR COSTS-10y'!AK1</f>
        <v>0</v>
      </c>
      <c r="AL1" s="190">
        <f>'SPONSOR COSTS-10y'!BU1</f>
        <v>0</v>
      </c>
      <c r="AM1" s="190">
        <f>'SPONSOR COSTS-10y'!BV1</f>
        <v>0</v>
      </c>
    </row>
    <row r="2" spans="1:39" ht="34.5" thickBot="1" x14ac:dyDescent="0.55000000000000004">
      <c r="A2" s="564" t="s">
        <v>301</v>
      </c>
      <c r="B2" s="565"/>
      <c r="C2" s="566"/>
      <c r="D2" s="566"/>
      <c r="E2" s="567"/>
      <c r="F2" s="568"/>
      <c r="G2" s="569"/>
      <c r="H2" s="569"/>
      <c r="I2" s="568"/>
      <c r="J2" s="568"/>
      <c r="K2" s="570"/>
    </row>
    <row r="3" spans="1:39" x14ac:dyDescent="0.25">
      <c r="A3" s="699" t="s">
        <v>126</v>
      </c>
      <c r="B3" s="700"/>
      <c r="C3" s="415" t="s">
        <v>8</v>
      </c>
      <c r="D3" s="415" t="s">
        <v>11</v>
      </c>
      <c r="E3" s="415" t="s">
        <v>12</v>
      </c>
      <c r="F3" s="415" t="s">
        <v>13</v>
      </c>
      <c r="G3" s="416" t="s">
        <v>14</v>
      </c>
      <c r="H3" s="417" t="s">
        <v>125</v>
      </c>
      <c r="I3" s="5"/>
      <c r="J3" s="346"/>
      <c r="K3" s="571" t="str">
        <f>A1</f>
        <v>Version 10.23.2023</v>
      </c>
    </row>
    <row r="4" spans="1:39" x14ac:dyDescent="0.25">
      <c r="A4" s="701" t="str">
        <f>'MATCH COSTS-5y'!B131</f>
        <v>Voluntary Uncommitted</v>
      </c>
      <c r="B4" s="702"/>
      <c r="C4" s="268">
        <f ca="1">SUMIF('MATCH COSTS-5y'!$E$6:$F$118, 'MATCH SUMMARY'!A4, 'MATCH COSTS-5y'!$K$6:$K$118)</f>
        <v>0</v>
      </c>
      <c r="D4" s="241">
        <f ca="1">SUMIF('MATCH COSTS-5y'!$E$6:$F$118, 'MATCH SUMMARY'!A4, 'MATCH COSTS-5y'!$R$6:$R$118)</f>
        <v>0</v>
      </c>
      <c r="E4" s="259">
        <f ca="1">SUMIF('MATCH COSTS-5y'!$E$6:$F$118, 'MATCH SUMMARY'!A4, 'MATCH COSTS-5y'!$Y$6:$Y$118)</f>
        <v>0</v>
      </c>
      <c r="F4" s="241">
        <f ca="1">SUMIF('MATCH COSTS-5y'!$E$6:$F$118, 'MATCH SUMMARY'!A4, 'MATCH COSTS-5y'!$AF$6:$AF$118)</f>
        <v>0</v>
      </c>
      <c r="G4" s="275">
        <f ca="1">SUMIF('MATCH COSTS-5y'!$E$6:$F$118, 'MATCH SUMMARY'!A4, 'MATCH COSTS-5y'!$AM$6:$AM$118)</f>
        <v>0</v>
      </c>
      <c r="H4" s="224">
        <f ca="1">SUM(C4:G4)</f>
        <v>0</v>
      </c>
      <c r="I4" s="5"/>
      <c r="J4" s="216" t="s">
        <v>141</v>
      </c>
      <c r="K4" s="5"/>
    </row>
    <row r="5" spans="1:39" x14ac:dyDescent="0.25">
      <c r="A5" s="703" t="str">
        <f>'MATCH COSTS-5y'!B132</f>
        <v>Voluntary Committed</v>
      </c>
      <c r="B5" s="704"/>
      <c r="C5" s="268">
        <f ca="1">SUMIF('MATCH COSTS-5y'!$E$6:$F$118, 'MATCH SUMMARY'!A5, 'MATCH COSTS-5y'!$K$6:$K$118)</f>
        <v>0</v>
      </c>
      <c r="D5" s="224">
        <f ca="1">SUMIF('MATCH COSTS-5y'!$E$6:$F$118, 'MATCH SUMMARY'!A5, 'MATCH COSTS-5y'!$R$6:$R$118)</f>
        <v>0</v>
      </c>
      <c r="E5" s="260">
        <f ca="1">SUMIF('MATCH COSTS-5y'!$E$6:$F$118, 'MATCH SUMMARY'!A5, 'MATCH COSTS-5y'!$Y$6:$Y$118)</f>
        <v>0</v>
      </c>
      <c r="F5" s="224">
        <f ca="1">SUMIF('MATCH COSTS-5y'!$E$6:$F$118, 'MATCH SUMMARY'!A5, 'MATCH COSTS-5y'!$AF$6:$AF$118)</f>
        <v>0</v>
      </c>
      <c r="G5" s="275">
        <f ca="1">SUMIF('MATCH COSTS-5y'!$E$6:$F$118, 'MATCH SUMMARY'!A5, 'MATCH COSTS-5y'!$AM$6:$AM$118)</f>
        <v>0</v>
      </c>
      <c r="H5" s="224">
        <f t="shared" ref="H5:H6" ca="1" si="0">SUM(C5:G5)</f>
        <v>0</v>
      </c>
      <c r="I5" s="5"/>
      <c r="J5" s="216" t="s">
        <v>142</v>
      </c>
      <c r="K5" s="5"/>
    </row>
    <row r="6" spans="1:39" x14ac:dyDescent="0.25">
      <c r="A6" s="705" t="str">
        <f>'MATCH COSTS-5y'!B133</f>
        <v>Mandatory</v>
      </c>
      <c r="B6" s="706"/>
      <c r="C6" s="273">
        <f ca="1">SUMIF('MATCH COSTS-5y'!$E$6:$F$118, 'MATCH SUMMARY'!A6, 'MATCH COSTS-5y'!$K$6:$K$118)</f>
        <v>0</v>
      </c>
      <c r="D6" s="225">
        <f ca="1">SUMIF('MATCH COSTS-5y'!$E$6:$F$118, 'MATCH SUMMARY'!A6, 'MATCH COSTS-5y'!$R$6:$R$118)</f>
        <v>0</v>
      </c>
      <c r="E6" s="261">
        <f ca="1">SUMIF('MATCH COSTS-5y'!$E$6:$F$118, 'MATCH SUMMARY'!A6, 'MATCH COSTS-5y'!$Y$6:$Y$118)</f>
        <v>0</v>
      </c>
      <c r="F6" s="225">
        <f ca="1">SUMIF('MATCH COSTS-5y'!$E$6:$F$118, 'MATCH SUMMARY'!A6, 'MATCH COSTS-5y'!$AF$6:$AF$118)</f>
        <v>0</v>
      </c>
      <c r="G6" s="274">
        <f ca="1">SUMIF('MATCH COSTS-5y'!$E$6:$F$118, 'MATCH SUMMARY'!A6, 'MATCH COSTS-5y'!$AM$6:$AM$118)</f>
        <v>0</v>
      </c>
      <c r="H6" s="225">
        <f t="shared" ca="1" si="0"/>
        <v>0</v>
      </c>
      <c r="I6" s="5"/>
      <c r="J6" s="216" t="s">
        <v>143</v>
      </c>
      <c r="K6" s="5"/>
    </row>
    <row r="7" spans="1:39" x14ac:dyDescent="0.25">
      <c r="A7" s="37"/>
      <c r="B7" s="253" t="s">
        <v>128</v>
      </c>
      <c r="C7" s="269">
        <f ca="1">SUM(C4:C6)</f>
        <v>0</v>
      </c>
      <c r="D7" s="231">
        <f t="shared" ref="D7:H7" ca="1" si="1">SUM(D4:D6)</f>
        <v>0</v>
      </c>
      <c r="E7" s="276">
        <f t="shared" ca="1" si="1"/>
        <v>0</v>
      </c>
      <c r="F7" s="231">
        <f t="shared" ca="1" si="1"/>
        <v>0</v>
      </c>
      <c r="G7" s="283">
        <f t="shared" ca="1" si="1"/>
        <v>0</v>
      </c>
      <c r="H7" s="231">
        <f t="shared" ca="1" si="1"/>
        <v>0</v>
      </c>
      <c r="I7" s="5"/>
      <c r="J7" s="216" t="s">
        <v>144</v>
      </c>
      <c r="K7" s="5"/>
    </row>
    <row r="8" spans="1:39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39" x14ac:dyDescent="0.25">
      <c r="A9" s="707" t="s">
        <v>127</v>
      </c>
      <c r="B9" s="667"/>
      <c r="C9" s="415" t="s">
        <v>8</v>
      </c>
      <c r="D9" s="406" t="s">
        <v>11</v>
      </c>
      <c r="E9" s="406" t="s">
        <v>12</v>
      </c>
      <c r="F9" s="406" t="s">
        <v>13</v>
      </c>
      <c r="G9" s="418" t="s">
        <v>14</v>
      </c>
      <c r="H9" s="417" t="s">
        <v>125</v>
      </c>
      <c r="I9" s="5"/>
      <c r="J9" s="5"/>
      <c r="K9" s="5"/>
    </row>
    <row r="10" spans="1:39" x14ac:dyDescent="0.25">
      <c r="A10" s="701" t="str">
        <f>'MATCH COSTS-5y'!B135</f>
        <v>NCSU (Cash)</v>
      </c>
      <c r="B10" s="702"/>
      <c r="C10" s="268">
        <f ca="1">SUMIF('MATCH COSTS-5y'!$G$51:$H$100, 'MATCH SUMMARY'!$A10, 'MATCH COSTS-5y'!$K$51:$K$100)+'MATCH COSTS-5y'!K44</f>
        <v>0</v>
      </c>
      <c r="D10" s="226">
        <f ca="1">SUMIF('MATCH COSTS-5y'!$G$51:$H$100, 'MATCH SUMMARY'!$A10, 'MATCH COSTS-5y'!$R$51:$R$100)+'MATCH COSTS-5y'!R44</f>
        <v>0</v>
      </c>
      <c r="E10" s="270">
        <f ca="1">SUMIF('MATCH COSTS-5y'!$G$51:$H$100, 'MATCH SUMMARY'!$A10, 'MATCH COSTS-5y'!$Y$51:$Y$100)+'MATCH COSTS-5y'!Y44</f>
        <v>0</v>
      </c>
      <c r="F10" s="226">
        <f ca="1">SUMIF('MATCH COSTS-5y'!$G$51:$H$100, 'MATCH SUMMARY'!$A10, 'MATCH COSTS-5y'!$AF$51:$AF$100)+'MATCH COSTS-5y'!AF44</f>
        <v>0</v>
      </c>
      <c r="G10" s="259">
        <f ca="1">SUMIF('MATCH COSTS-5y'!$G$51:$H$100, 'MATCH SUMMARY'!$A10, 'MATCH COSTS-5y'!$AM$51:$AM$100)+'MATCH COSTS-5y'!AM44</f>
        <v>0</v>
      </c>
      <c r="H10" s="227">
        <f ca="1">SUM(C10:G10)</f>
        <v>0</v>
      </c>
      <c r="I10" s="5"/>
      <c r="J10" s="5"/>
      <c r="K10" s="5"/>
    </row>
    <row r="11" spans="1:39" x14ac:dyDescent="0.25">
      <c r="A11" s="703" t="str">
        <f>'MATCH COSTS-5y'!B136</f>
        <v>NCSU (In-Kind)</v>
      </c>
      <c r="B11" s="704"/>
      <c r="C11" s="268">
        <f ca="1">SUMIF('MATCH COSTS-5y'!$G$51:$H$100, 'MATCH SUMMARY'!$A11, 'MATCH COSTS-5y'!$K$51:$K$100)</f>
        <v>0</v>
      </c>
      <c r="D11" s="228">
        <f ca="1">SUMIF('MATCH COSTS-5y'!$G$51:$H$100, 'MATCH SUMMARY'!$A11, 'MATCH COSTS-5y'!$R$51:$R$100)</f>
        <v>0</v>
      </c>
      <c r="E11" s="271">
        <f ca="1">SUMIF('MATCH COSTS-5y'!$G$51:$H$100, 'MATCH SUMMARY'!$A11, 'MATCH COSTS-5y'!$Y$51:$Y$100)</f>
        <v>0</v>
      </c>
      <c r="F11" s="228">
        <f ca="1">SUMIF('MATCH COSTS-5y'!$G$51:$H$100, 'MATCH SUMMARY'!$A11, 'MATCH COSTS-5y'!$AF$51:$AF$100)</f>
        <v>0</v>
      </c>
      <c r="G11" s="260">
        <f ca="1">SUMIF('MATCH COSTS-5y'!$G$51:$H$100, 'MATCH SUMMARY'!$A11, 'MATCH COSTS-5y'!$AM$51:$AM$100)</f>
        <v>0</v>
      </c>
      <c r="H11" s="222">
        <f t="shared" ref="H11:H16" ca="1" si="2">SUM(C11:G11)</f>
        <v>0</v>
      </c>
      <c r="I11" s="5"/>
      <c r="J11" s="5"/>
      <c r="K11" s="5"/>
    </row>
    <row r="12" spans="1:39" x14ac:dyDescent="0.25">
      <c r="A12" s="703" t="str">
        <f>'MATCH COSTS-5y'!B137</f>
        <v>Third Party (Cash)</v>
      </c>
      <c r="B12" s="704"/>
      <c r="C12" s="268">
        <f ca="1">SUMIF('MATCH COSTS-5y'!$G$51:$H$100, 'MATCH SUMMARY'!$A12, 'MATCH COSTS-5y'!$K$51:$K$100)</f>
        <v>0</v>
      </c>
      <c r="D12" s="228">
        <f ca="1">SUMIF('MATCH COSTS-5y'!$G$51:$H$100, 'MATCH SUMMARY'!$A12, 'MATCH COSTS-5y'!$R$51:$R$100)</f>
        <v>0</v>
      </c>
      <c r="E12" s="271">
        <f ca="1">SUMIF('MATCH COSTS-5y'!$G$51:$H$100, 'MATCH SUMMARY'!$A12, 'MATCH COSTS-5y'!$Y$51:$Y$100)</f>
        <v>0</v>
      </c>
      <c r="F12" s="228">
        <f ca="1">SUMIF('MATCH COSTS-5y'!$G$51:$H$100, 'MATCH SUMMARY'!$A12, 'MATCH COSTS-5y'!$AF$51:$AF$100)</f>
        <v>0</v>
      </c>
      <c r="G12" s="260">
        <f ca="1">SUMIF('MATCH COSTS-5y'!$G$51:$H$100, 'MATCH SUMMARY'!$A12, 'MATCH COSTS-5y'!$AM$51:$AM$100)</f>
        <v>0</v>
      </c>
      <c r="H12" s="222">
        <f t="shared" ca="1" si="2"/>
        <v>0</v>
      </c>
      <c r="I12" s="5"/>
      <c r="J12" s="5"/>
      <c r="K12" s="5"/>
    </row>
    <row r="13" spans="1:39" x14ac:dyDescent="0.25">
      <c r="A13" s="703" t="str">
        <f>'MATCH COSTS-5y'!B138</f>
        <v>Third Party (In-Kind)</v>
      </c>
      <c r="B13" s="704"/>
      <c r="C13" s="268">
        <f ca="1">SUMIF('MATCH COSTS-5y'!$G$51:$H$100, 'MATCH SUMMARY'!$A13, 'MATCH COSTS-5y'!$K$51:$K$100)</f>
        <v>0</v>
      </c>
      <c r="D13" s="228">
        <f ca="1">SUMIF('MATCH COSTS-5y'!$G$51:$H$100, 'MATCH SUMMARY'!$A13, 'MATCH COSTS-5y'!$R$51:$R$100)</f>
        <v>0</v>
      </c>
      <c r="E13" s="271">
        <f ca="1">SUMIF('MATCH COSTS-5y'!$G$51:$H$100, 'MATCH SUMMARY'!$A13, 'MATCH COSTS-5y'!$Y$51:$Y$100)</f>
        <v>0</v>
      </c>
      <c r="F13" s="228">
        <f ca="1">SUMIF('MATCH COSTS-5y'!$G$51:$H$100, 'MATCH SUMMARY'!$A13, 'MATCH COSTS-5y'!$AF$51:$AF$100)</f>
        <v>0</v>
      </c>
      <c r="G13" s="260">
        <f ca="1">SUMIF('MATCH COSTS-5y'!$G$51:$H$100, 'MATCH SUMMARY'!$A13, 'MATCH COSTS-5y'!$AM$51:$AM$100)</f>
        <v>0</v>
      </c>
      <c r="H13" s="222">
        <f t="shared" ca="1" si="2"/>
        <v>0</v>
      </c>
      <c r="I13" s="5"/>
      <c r="J13" s="5"/>
      <c r="K13" s="5"/>
    </row>
    <row r="14" spans="1:39" x14ac:dyDescent="0.25">
      <c r="A14" s="703" t="str">
        <f>'MATCH COSTS-5y'!B139</f>
        <v>State</v>
      </c>
      <c r="B14" s="704"/>
      <c r="C14" s="268">
        <f ca="1">SUMIF('MATCH COSTS-5y'!$G$51:$H$100, 'MATCH SUMMARY'!$A14, 'MATCH COSTS-5y'!$K$51:$K$100)</f>
        <v>0</v>
      </c>
      <c r="D14" s="228">
        <f ca="1">SUMIF('MATCH COSTS-5y'!$G$51:$H$100, 'MATCH SUMMARY'!$A14, 'MATCH COSTS-5y'!$R$51:$R$100)</f>
        <v>0</v>
      </c>
      <c r="E14" s="271">
        <f ca="1">SUMIF('MATCH COSTS-5y'!$G$51:$H$100, 'MATCH SUMMARY'!$A14, 'MATCH COSTS-5y'!$Y$51:$Y$100)</f>
        <v>0</v>
      </c>
      <c r="F14" s="228">
        <f ca="1">SUMIF('MATCH COSTS-5y'!$G$51:$H$100, 'MATCH SUMMARY'!$A14, 'MATCH COSTS-5y'!$AF$51:$AF$100)</f>
        <v>0</v>
      </c>
      <c r="G14" s="260">
        <f ca="1">SUMIF('MATCH COSTS-5y'!$G$51:$H$100, 'MATCH SUMMARY'!$A14, 'MATCH COSTS-5y'!$AM$51:$AM$100)</f>
        <v>0</v>
      </c>
      <c r="H14" s="222">
        <f t="shared" ca="1" si="2"/>
        <v>0</v>
      </c>
      <c r="I14" s="5"/>
      <c r="J14" s="5"/>
      <c r="K14" s="5"/>
    </row>
    <row r="15" spans="1:39" x14ac:dyDescent="0.25">
      <c r="A15" s="703" t="str">
        <f>'MATCH COSTS-5y'!B140</f>
        <v>Local</v>
      </c>
      <c r="B15" s="704"/>
      <c r="C15" s="268">
        <f ca="1">SUMIF('MATCH COSTS-5y'!$G$51:$H$100, 'MATCH SUMMARY'!$A15, 'MATCH COSTS-5y'!$K$51:$K$100)</f>
        <v>0</v>
      </c>
      <c r="D15" s="228">
        <f ca="1">SUMIF('MATCH COSTS-5y'!$G$51:$H$100, 'MATCH SUMMARY'!$A15, 'MATCH COSTS-5y'!$R$51:$R$100)</f>
        <v>0</v>
      </c>
      <c r="E15" s="271">
        <f ca="1">SUMIF('MATCH COSTS-5y'!$G$51:$H$100, 'MATCH SUMMARY'!$A15, 'MATCH COSTS-5y'!$Y$51:$Y$100)</f>
        <v>0</v>
      </c>
      <c r="F15" s="228">
        <f ca="1">SUMIF('MATCH COSTS-5y'!$G$51:$H$100, 'MATCH SUMMARY'!$A15, 'MATCH COSTS-5y'!$AF$51:$AF$100)</f>
        <v>0</v>
      </c>
      <c r="G15" s="260">
        <f ca="1">SUMIF('MATCH COSTS-5y'!$G$51:$H$100, 'MATCH SUMMARY'!$A15, 'MATCH COSTS-5y'!$AM$51:$AM$100)</f>
        <v>0</v>
      </c>
      <c r="H15" s="222">
        <f t="shared" ca="1" si="2"/>
        <v>0</v>
      </c>
      <c r="I15" s="5"/>
      <c r="J15" s="5"/>
      <c r="K15" s="5"/>
    </row>
    <row r="16" spans="1:39" x14ac:dyDescent="0.25">
      <c r="A16" s="705" t="str">
        <f>'MATCH COSTS-5y'!B141</f>
        <v>TBD, N/A or Unknown</v>
      </c>
      <c r="B16" s="706"/>
      <c r="C16" s="268">
        <f ca="1">SUMIF('MATCH COSTS-5y'!$G$51:$H$100, 'MATCH SUMMARY'!$A16, 'MATCH COSTS-5y'!$K$51:$K$100)</f>
        <v>0</v>
      </c>
      <c r="D16" s="229">
        <f ca="1">SUMIF('MATCH COSTS-5y'!$G$51:$H$100, 'MATCH SUMMARY'!$A16, 'MATCH COSTS-5y'!$R$51:$R$100)</f>
        <v>0</v>
      </c>
      <c r="E16" s="272">
        <f ca="1">SUMIF('MATCH COSTS-5y'!$G$51:$H$100, 'MATCH SUMMARY'!$A16, 'MATCH COSTS-5y'!$Y$51:$Y$100)</f>
        <v>0</v>
      </c>
      <c r="F16" s="229">
        <f ca="1">SUMIF('MATCH COSTS-5y'!$G$51:$H$100, 'MATCH SUMMARY'!$A16, 'MATCH COSTS-5y'!$AF$51:$AF$100)</f>
        <v>0</v>
      </c>
      <c r="G16" s="261">
        <f ca="1">SUMIF('MATCH COSTS-5y'!$G$51:$H$100, 'MATCH SUMMARY'!$A16, 'MATCH COSTS-5y'!$AM$51:$AM$100)</f>
        <v>0</v>
      </c>
      <c r="H16" s="223">
        <f t="shared" ca="1" si="2"/>
        <v>0</v>
      </c>
      <c r="I16" s="5"/>
      <c r="J16" s="5"/>
      <c r="K16" s="5"/>
    </row>
    <row r="17" spans="1:11" x14ac:dyDescent="0.25">
      <c r="A17" s="37"/>
      <c r="B17" s="252" t="s">
        <v>128</v>
      </c>
      <c r="C17" s="269">
        <f ca="1">SUM(C10:C16)</f>
        <v>0</v>
      </c>
      <c r="D17" s="230">
        <f t="shared" ref="D17:H17" ca="1" si="3">SUM(D10:D16)</f>
        <v>0</v>
      </c>
      <c r="E17" s="276">
        <f t="shared" ca="1" si="3"/>
        <v>0</v>
      </c>
      <c r="F17" s="230">
        <f t="shared" ca="1" si="3"/>
        <v>0</v>
      </c>
      <c r="G17" s="276">
        <f t="shared" ca="1" si="3"/>
        <v>0</v>
      </c>
      <c r="H17" s="230">
        <f t="shared" ca="1" si="3"/>
        <v>0</v>
      </c>
      <c r="I17" s="5"/>
      <c r="J17" s="5"/>
      <c r="K17" s="5"/>
    </row>
    <row r="18" spans="1:1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x14ac:dyDescent="0.25">
      <c r="A19" s="417" t="s">
        <v>124</v>
      </c>
      <c r="B19" s="417" t="s">
        <v>96</v>
      </c>
      <c r="C19" s="417" t="s">
        <v>8</v>
      </c>
      <c r="D19" s="417" t="s">
        <v>11</v>
      </c>
      <c r="E19" s="417" t="s">
        <v>12</v>
      </c>
      <c r="F19" s="417" t="s">
        <v>13</v>
      </c>
      <c r="G19" s="417" t="s">
        <v>14</v>
      </c>
      <c r="H19" s="417" t="s">
        <v>139</v>
      </c>
      <c r="I19" s="417" t="s">
        <v>140</v>
      </c>
      <c r="J19" s="5"/>
      <c r="K19" s="5"/>
    </row>
    <row r="20" spans="1:11" x14ac:dyDescent="0.25">
      <c r="A20" s="257">
        <f>'MATCH COSTS-5y'!C6</f>
        <v>0</v>
      </c>
      <c r="B20" s="220" t="str">
        <f>'MATCH COSTS-5y'!E6</f>
        <v>Voluntary Uncommitted</v>
      </c>
      <c r="C20" s="265">
        <f>'MATCH COSTS-5y'!I6</f>
        <v>0</v>
      </c>
      <c r="D20" s="217">
        <f>'MATCH COSTS-5y'!P6</f>
        <v>0</v>
      </c>
      <c r="E20" s="265">
        <f>'MATCH COSTS-5y'!W6</f>
        <v>0</v>
      </c>
      <c r="F20" s="217">
        <f>'MATCH COSTS-5y'!AD6</f>
        <v>0</v>
      </c>
      <c r="G20" s="265">
        <f>'MATCH COSTS-5y'!AK6</f>
        <v>0</v>
      </c>
      <c r="H20" s="254"/>
      <c r="I20" s="262"/>
      <c r="J20" s="5"/>
      <c r="K20" s="5"/>
    </row>
    <row r="21" spans="1:11" x14ac:dyDescent="0.25">
      <c r="A21" s="257">
        <f>'MATCH COSTS-5y'!C7</f>
        <v>0</v>
      </c>
      <c r="B21" s="220">
        <f>'MATCH COSTS-5y'!E7</f>
        <v>0</v>
      </c>
      <c r="C21" s="266">
        <f>'MATCH COSTS-5y'!I7</f>
        <v>0</v>
      </c>
      <c r="D21" s="218">
        <f>'MATCH COSTS-5y'!P7</f>
        <v>0</v>
      </c>
      <c r="E21" s="266">
        <f>'MATCH COSTS-5y'!W7</f>
        <v>0</v>
      </c>
      <c r="F21" s="218">
        <f>'MATCH COSTS-5y'!AD7</f>
        <v>0</v>
      </c>
      <c r="G21" s="266">
        <f>'MATCH COSTS-5y'!AK7</f>
        <v>0</v>
      </c>
      <c r="H21" s="255"/>
      <c r="I21" s="263"/>
      <c r="J21" s="5"/>
      <c r="K21" s="5"/>
    </row>
    <row r="22" spans="1:11" x14ac:dyDescent="0.25">
      <c r="A22" s="257">
        <f>'MATCH COSTS-5y'!C8</f>
        <v>0</v>
      </c>
      <c r="B22" s="220">
        <f>'MATCH COSTS-5y'!E8</f>
        <v>0</v>
      </c>
      <c r="C22" s="266">
        <f>'MATCH COSTS-5y'!I8</f>
        <v>0</v>
      </c>
      <c r="D22" s="218">
        <f>'MATCH COSTS-5y'!P8</f>
        <v>0</v>
      </c>
      <c r="E22" s="266">
        <f>'MATCH COSTS-5y'!W8</f>
        <v>0</v>
      </c>
      <c r="F22" s="218">
        <f>'MATCH COSTS-5y'!AD8</f>
        <v>0</v>
      </c>
      <c r="G22" s="266">
        <f>'MATCH COSTS-5y'!AK8</f>
        <v>0</v>
      </c>
      <c r="H22" s="255"/>
      <c r="I22" s="263"/>
      <c r="J22" s="5"/>
      <c r="K22" s="5"/>
    </row>
    <row r="23" spans="1:11" x14ac:dyDescent="0.25">
      <c r="A23" s="257">
        <f>'MATCH COSTS-5y'!C9</f>
        <v>0</v>
      </c>
      <c r="B23" s="220">
        <f>'MATCH COSTS-5y'!E9</f>
        <v>0</v>
      </c>
      <c r="C23" s="266">
        <f>'MATCH COSTS-5y'!I9</f>
        <v>0</v>
      </c>
      <c r="D23" s="218">
        <f>'MATCH COSTS-5y'!P9</f>
        <v>0</v>
      </c>
      <c r="E23" s="266">
        <f>'MATCH COSTS-5y'!W9</f>
        <v>0</v>
      </c>
      <c r="F23" s="218">
        <f>'MATCH COSTS-5y'!AD9</f>
        <v>0</v>
      </c>
      <c r="G23" s="266">
        <f>'MATCH COSTS-5y'!AK9</f>
        <v>0</v>
      </c>
      <c r="H23" s="255"/>
      <c r="I23" s="263"/>
      <c r="J23" s="5"/>
      <c r="K23" s="5"/>
    </row>
    <row r="24" spans="1:11" x14ac:dyDescent="0.25">
      <c r="A24" s="257">
        <f>'MATCH COSTS-5y'!C10</f>
        <v>0</v>
      </c>
      <c r="B24" s="220">
        <f>'MATCH COSTS-5y'!E10</f>
        <v>0</v>
      </c>
      <c r="C24" s="266">
        <f>'MATCH COSTS-5y'!I10</f>
        <v>0</v>
      </c>
      <c r="D24" s="218">
        <f>'MATCH COSTS-5y'!P10</f>
        <v>0</v>
      </c>
      <c r="E24" s="266">
        <f>'MATCH COSTS-5y'!W10</f>
        <v>0</v>
      </c>
      <c r="F24" s="218">
        <f>'MATCH COSTS-5y'!AD10</f>
        <v>0</v>
      </c>
      <c r="G24" s="266">
        <f>'MATCH COSTS-5y'!AK10</f>
        <v>0</v>
      </c>
      <c r="H24" s="255"/>
      <c r="I24" s="263"/>
      <c r="J24" s="5"/>
      <c r="K24" s="5"/>
    </row>
    <row r="25" spans="1:11" x14ac:dyDescent="0.25">
      <c r="A25" s="257">
        <f>'MATCH COSTS-5y'!C11</f>
        <v>0</v>
      </c>
      <c r="B25" s="220">
        <f>'MATCH COSTS-5y'!E11</f>
        <v>0</v>
      </c>
      <c r="C25" s="266">
        <f>'MATCH COSTS-5y'!I11</f>
        <v>0</v>
      </c>
      <c r="D25" s="218">
        <f>'MATCH COSTS-5y'!P11</f>
        <v>0</v>
      </c>
      <c r="E25" s="266">
        <f>'MATCH COSTS-5y'!W11</f>
        <v>0</v>
      </c>
      <c r="F25" s="218">
        <f>'MATCH COSTS-5y'!AD11</f>
        <v>0</v>
      </c>
      <c r="G25" s="266">
        <f>'MATCH COSTS-5y'!AK11</f>
        <v>0</v>
      </c>
      <c r="H25" s="255"/>
      <c r="I25" s="263"/>
      <c r="J25" s="5"/>
      <c r="K25" s="5"/>
    </row>
    <row r="26" spans="1:11" x14ac:dyDescent="0.25">
      <c r="A26" s="257">
        <f>'MATCH COSTS-5y'!C12</f>
        <v>0</v>
      </c>
      <c r="B26" s="220" t="str">
        <f>'MATCH COSTS-5y'!E12</f>
        <v>Voluntary Committed</v>
      </c>
      <c r="C26" s="266">
        <f>'MATCH COSTS-5y'!I12</f>
        <v>0</v>
      </c>
      <c r="D26" s="218">
        <f>'MATCH COSTS-5y'!P12</f>
        <v>0</v>
      </c>
      <c r="E26" s="266">
        <f>'MATCH COSTS-5y'!W12</f>
        <v>0</v>
      </c>
      <c r="F26" s="218">
        <f>'MATCH COSTS-5y'!AD12</f>
        <v>0</v>
      </c>
      <c r="G26" s="266">
        <f>'MATCH COSTS-5y'!AK12</f>
        <v>0</v>
      </c>
      <c r="H26" s="255"/>
      <c r="I26" s="263"/>
      <c r="J26" s="5"/>
      <c r="K26" s="5"/>
    </row>
    <row r="27" spans="1:11" x14ac:dyDescent="0.25">
      <c r="A27" s="257">
        <f>'MATCH COSTS-5y'!C13</f>
        <v>0</v>
      </c>
      <c r="B27" s="220">
        <f>'MATCH COSTS-5y'!E13</f>
        <v>0</v>
      </c>
      <c r="C27" s="266">
        <f>'MATCH COSTS-5y'!I13</f>
        <v>0</v>
      </c>
      <c r="D27" s="218">
        <f>'MATCH COSTS-5y'!P13</f>
        <v>0</v>
      </c>
      <c r="E27" s="266">
        <f>'MATCH COSTS-5y'!W13</f>
        <v>0</v>
      </c>
      <c r="F27" s="218">
        <f>'MATCH COSTS-5y'!AD13</f>
        <v>0</v>
      </c>
      <c r="G27" s="266">
        <f>'MATCH COSTS-5y'!AK13</f>
        <v>0</v>
      </c>
      <c r="H27" s="255"/>
      <c r="I27" s="263"/>
      <c r="J27" s="5"/>
      <c r="K27" s="5"/>
    </row>
    <row r="28" spans="1:11" x14ac:dyDescent="0.25">
      <c r="A28" s="257">
        <f>'MATCH COSTS-5y'!C14</f>
        <v>0</v>
      </c>
      <c r="B28" s="220">
        <f>'MATCH COSTS-5y'!E14</f>
        <v>0</v>
      </c>
      <c r="C28" s="266">
        <f>'MATCH COSTS-5y'!I14</f>
        <v>0</v>
      </c>
      <c r="D28" s="218">
        <f>'MATCH COSTS-5y'!P14</f>
        <v>0</v>
      </c>
      <c r="E28" s="266">
        <f>'MATCH COSTS-5y'!W14</f>
        <v>0</v>
      </c>
      <c r="F28" s="218">
        <f>'MATCH COSTS-5y'!AD14</f>
        <v>0</v>
      </c>
      <c r="G28" s="266">
        <f>'MATCH COSTS-5y'!AK14</f>
        <v>0</v>
      </c>
      <c r="H28" s="255"/>
      <c r="I28" s="263"/>
      <c r="J28" s="5"/>
      <c r="K28" s="5"/>
    </row>
    <row r="29" spans="1:11" x14ac:dyDescent="0.25">
      <c r="A29" s="257">
        <f>'MATCH COSTS-5y'!C15</f>
        <v>0</v>
      </c>
      <c r="B29" s="220">
        <f>'MATCH COSTS-5y'!E15</f>
        <v>0</v>
      </c>
      <c r="C29" s="266">
        <f>'MATCH COSTS-5y'!I15</f>
        <v>0</v>
      </c>
      <c r="D29" s="218">
        <f>'MATCH COSTS-5y'!P15</f>
        <v>0</v>
      </c>
      <c r="E29" s="266">
        <f>'MATCH COSTS-5y'!W15</f>
        <v>0</v>
      </c>
      <c r="F29" s="218">
        <f>'MATCH COSTS-5y'!AD15</f>
        <v>0</v>
      </c>
      <c r="G29" s="266">
        <f>'MATCH COSTS-5y'!AK15</f>
        <v>0</v>
      </c>
      <c r="H29" s="255"/>
      <c r="I29" s="263"/>
      <c r="J29" s="5"/>
      <c r="K29" s="5"/>
    </row>
    <row r="30" spans="1:11" x14ac:dyDescent="0.25">
      <c r="A30" s="257">
        <f>'MATCH COSTS-5y'!C16</f>
        <v>0</v>
      </c>
      <c r="B30" s="220">
        <f>'MATCH COSTS-5y'!E16</f>
        <v>0</v>
      </c>
      <c r="C30" s="266">
        <f>'MATCH COSTS-5y'!I16</f>
        <v>0</v>
      </c>
      <c r="D30" s="218">
        <f>'MATCH COSTS-5y'!P16</f>
        <v>0</v>
      </c>
      <c r="E30" s="266">
        <f>'MATCH COSTS-5y'!W16</f>
        <v>0</v>
      </c>
      <c r="F30" s="218">
        <f>'MATCH COSTS-5y'!AD16</f>
        <v>0</v>
      </c>
      <c r="G30" s="266">
        <f>'MATCH COSTS-5y'!AK16</f>
        <v>0</v>
      </c>
      <c r="H30" s="255"/>
      <c r="I30" s="263"/>
      <c r="J30" s="5"/>
      <c r="K30" s="5"/>
    </row>
    <row r="31" spans="1:11" x14ac:dyDescent="0.25">
      <c r="A31" s="257">
        <f>'MATCH COSTS-5y'!C17</f>
        <v>0</v>
      </c>
      <c r="B31" s="220">
        <f>'MATCH COSTS-5y'!E17</f>
        <v>0</v>
      </c>
      <c r="C31" s="266">
        <f>'MATCH COSTS-5y'!I17</f>
        <v>0</v>
      </c>
      <c r="D31" s="218">
        <f>'MATCH COSTS-5y'!P17</f>
        <v>0</v>
      </c>
      <c r="E31" s="266">
        <f>'MATCH COSTS-5y'!W17</f>
        <v>0</v>
      </c>
      <c r="F31" s="218">
        <f>'MATCH COSTS-5y'!AD17</f>
        <v>0</v>
      </c>
      <c r="G31" s="266">
        <f>'MATCH COSTS-5y'!AK17</f>
        <v>0</v>
      </c>
      <c r="H31" s="255"/>
      <c r="I31" s="263"/>
      <c r="J31" s="5"/>
      <c r="K31" s="5"/>
    </row>
    <row r="32" spans="1:11" x14ac:dyDescent="0.25">
      <c r="A32" s="257">
        <f>'MATCH COSTS-5y'!C18</f>
        <v>0</v>
      </c>
      <c r="B32" s="220" t="str">
        <f>'MATCH COSTS-5y'!E18</f>
        <v>Mandatory</v>
      </c>
      <c r="C32" s="266">
        <f>'MATCH COSTS-5y'!I18</f>
        <v>0</v>
      </c>
      <c r="D32" s="218">
        <f>'MATCH COSTS-5y'!P18</f>
        <v>0</v>
      </c>
      <c r="E32" s="266">
        <f>'MATCH COSTS-5y'!W18</f>
        <v>0</v>
      </c>
      <c r="F32" s="218">
        <f>'MATCH COSTS-5y'!AD18</f>
        <v>0</v>
      </c>
      <c r="G32" s="266">
        <f>'MATCH COSTS-5y'!AK18</f>
        <v>0</v>
      </c>
      <c r="H32" s="255"/>
      <c r="I32" s="263"/>
      <c r="J32" s="5"/>
      <c r="K32" s="5"/>
    </row>
    <row r="33" spans="1:11" x14ac:dyDescent="0.25">
      <c r="A33" s="257">
        <f>'MATCH COSTS-5y'!C19</f>
        <v>0</v>
      </c>
      <c r="B33" s="220">
        <f>'MATCH COSTS-5y'!E19</f>
        <v>0</v>
      </c>
      <c r="C33" s="266">
        <f>'MATCH COSTS-5y'!I19</f>
        <v>0</v>
      </c>
      <c r="D33" s="218">
        <f>'MATCH COSTS-5y'!P19</f>
        <v>0</v>
      </c>
      <c r="E33" s="266">
        <f>'MATCH COSTS-5y'!W19</f>
        <v>0</v>
      </c>
      <c r="F33" s="218">
        <f>'MATCH COSTS-5y'!AD19</f>
        <v>0</v>
      </c>
      <c r="G33" s="266">
        <f>'MATCH COSTS-5y'!AK19</f>
        <v>0</v>
      </c>
      <c r="H33" s="255"/>
      <c r="I33" s="263"/>
      <c r="J33" s="5"/>
      <c r="K33" s="5"/>
    </row>
    <row r="34" spans="1:11" x14ac:dyDescent="0.25">
      <c r="A34" s="257">
        <f>'MATCH COSTS-5y'!C20</f>
        <v>0</v>
      </c>
      <c r="B34" s="220">
        <f>'MATCH COSTS-5y'!E20</f>
        <v>0</v>
      </c>
      <c r="C34" s="266">
        <f>'MATCH COSTS-5y'!I20</f>
        <v>0</v>
      </c>
      <c r="D34" s="218">
        <f>'MATCH COSTS-5y'!P20</f>
        <v>0</v>
      </c>
      <c r="E34" s="266">
        <f>'MATCH COSTS-5y'!W20</f>
        <v>0</v>
      </c>
      <c r="F34" s="218">
        <f>'MATCH COSTS-5y'!AD20</f>
        <v>0</v>
      </c>
      <c r="G34" s="266">
        <f>'MATCH COSTS-5y'!AK20</f>
        <v>0</v>
      </c>
      <c r="H34" s="255"/>
      <c r="I34" s="263"/>
      <c r="J34" s="5"/>
      <c r="K34" s="5"/>
    </row>
    <row r="35" spans="1:11" x14ac:dyDescent="0.25">
      <c r="A35" s="257">
        <f>'MATCH COSTS-5y'!C21</f>
        <v>0</v>
      </c>
      <c r="B35" s="220">
        <f>'MATCH COSTS-5y'!E21</f>
        <v>0</v>
      </c>
      <c r="C35" s="266">
        <f>'MATCH COSTS-5y'!I21</f>
        <v>0</v>
      </c>
      <c r="D35" s="218">
        <f>'MATCH COSTS-5y'!P21</f>
        <v>0</v>
      </c>
      <c r="E35" s="266">
        <f>'MATCH COSTS-5y'!W21</f>
        <v>0</v>
      </c>
      <c r="F35" s="218">
        <f>'MATCH COSTS-5y'!AD21</f>
        <v>0</v>
      </c>
      <c r="G35" s="266">
        <f>'MATCH COSTS-5y'!AK21</f>
        <v>0</v>
      </c>
      <c r="H35" s="255"/>
      <c r="I35" s="263"/>
      <c r="J35" s="5"/>
      <c r="K35" s="5"/>
    </row>
    <row r="36" spans="1:11" x14ac:dyDescent="0.25">
      <c r="A36" s="258">
        <f>'MATCH COSTS-5y'!C22</f>
        <v>0</v>
      </c>
      <c r="B36" s="221">
        <f>'MATCH COSTS-5y'!E22</f>
        <v>0</v>
      </c>
      <c r="C36" s="267">
        <f>'MATCH COSTS-5y'!I22</f>
        <v>0</v>
      </c>
      <c r="D36" s="219">
        <f>'MATCH COSTS-5y'!P22</f>
        <v>0</v>
      </c>
      <c r="E36" s="267">
        <f>'MATCH COSTS-5y'!W22</f>
        <v>0</v>
      </c>
      <c r="F36" s="219">
        <f>'MATCH COSTS-5y'!AD22</f>
        <v>0</v>
      </c>
      <c r="G36" s="267">
        <f>'MATCH COSTS-5y'!AK22</f>
        <v>0</v>
      </c>
      <c r="H36" s="256"/>
      <c r="I36" s="264"/>
      <c r="J36" s="5"/>
      <c r="K36" s="5"/>
    </row>
    <row r="37" spans="1:1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x14ac:dyDescent="0.25">
      <c r="A38" s="699" t="s">
        <v>195</v>
      </c>
      <c r="B38" s="700"/>
      <c r="C38" s="419" t="s">
        <v>8</v>
      </c>
      <c r="D38" s="419" t="s">
        <v>11</v>
      </c>
      <c r="E38" s="419" t="s">
        <v>12</v>
      </c>
      <c r="F38" s="419" t="s">
        <v>13</v>
      </c>
      <c r="G38" s="419" t="s">
        <v>14</v>
      </c>
      <c r="H38" s="5"/>
      <c r="I38" s="5"/>
      <c r="J38" s="5"/>
      <c r="K38" s="5"/>
    </row>
    <row r="39" spans="1:11" x14ac:dyDescent="0.25">
      <c r="A39" s="257">
        <f>'SPONSOR COSTS-10y'!C6</f>
        <v>0</v>
      </c>
      <c r="B39" s="242" t="str">
        <f>IF('SPONSOR COSTS-10y'!E6="Administrative", "Administrative", "")</f>
        <v/>
      </c>
      <c r="C39" s="277" t="str">
        <f>IF($B39="Administrative", 'SPONSOR COSTS-10y'!I6+'SPONSOR COSTS-10y'!I43, "")</f>
        <v/>
      </c>
      <c r="D39" s="278" t="str">
        <f>IF($B39="Administrative", 'SPONSOR COSTS-10y'!P6+'SPONSOR COSTS-10y'!P43, "")</f>
        <v/>
      </c>
      <c r="E39" s="277" t="str">
        <f>IF($B39="Administrative", 'SPONSOR COSTS-10y'!W6+'SPONSOR COSTS-10y'!W43, "")</f>
        <v/>
      </c>
      <c r="F39" s="278" t="str">
        <f>IF($B39="Administrative", 'SPONSOR COSTS-10y'!AD6+'SPONSOR COSTS-10y'!AD43, "")</f>
        <v/>
      </c>
      <c r="G39" s="277" t="str">
        <f>IF($B39="Administrative", 'SPONSOR COSTS-10y'!AK6+'SPONSOR COSTS-10y'!AK43, "")</f>
        <v/>
      </c>
      <c r="H39" s="5" t="s">
        <v>196</v>
      </c>
      <c r="I39" s="5"/>
      <c r="J39" s="5"/>
      <c r="K39" s="5"/>
    </row>
    <row r="40" spans="1:11" x14ac:dyDescent="0.25">
      <c r="A40" s="257">
        <f>'SPONSOR COSTS-10y'!C7</f>
        <v>0</v>
      </c>
      <c r="B40" s="243" t="str">
        <f>IF('SPONSOR COSTS-10y'!E7="Administrative", "Administrative", "")</f>
        <v/>
      </c>
      <c r="C40" s="279" t="str">
        <f>IF(B40="Administrative", 'SPONSOR COSTS-10y'!I7+'SPONSOR COSTS-10y'!I44, "")</f>
        <v/>
      </c>
      <c r="D40" s="280" t="str">
        <f>IF($B40="Administrative", 'SPONSOR COSTS-10y'!P7+'SPONSOR COSTS-10y'!P44, "")</f>
        <v/>
      </c>
      <c r="E40" s="279" t="str">
        <f>IF($B40="Administrative", 'SPONSOR COSTS-10y'!W7+'SPONSOR COSTS-10y'!W44, "")</f>
        <v/>
      </c>
      <c r="F40" s="280" t="str">
        <f>IF($B40="Administrative", 'SPONSOR COSTS-10y'!AD7+'SPONSOR COSTS-10y'!AD44, "")</f>
        <v/>
      </c>
      <c r="G40" s="279" t="str">
        <f>IF($B40="Administrative", 'SPONSOR COSTS-10y'!AK7+'SPONSOR COSTS-10y'!AK44, "")</f>
        <v/>
      </c>
      <c r="H40" s="5"/>
      <c r="I40" s="5"/>
      <c r="J40" s="5"/>
      <c r="K40" s="5"/>
    </row>
    <row r="41" spans="1:11" x14ac:dyDescent="0.25">
      <c r="A41" s="257">
        <f>'SPONSOR COSTS-10y'!C8</f>
        <v>0</v>
      </c>
      <c r="B41" s="243" t="str">
        <f>IF('SPONSOR COSTS-10y'!E8="Administrative", "Administrative", "")</f>
        <v/>
      </c>
      <c r="C41" s="279" t="str">
        <f>IF(B41="Administrative", 'SPONSOR COSTS-10y'!I8+'SPONSOR COSTS-10y'!I45, "")</f>
        <v/>
      </c>
      <c r="D41" s="280" t="str">
        <f>IF($B41="Administrative", 'SPONSOR COSTS-10y'!P8+'SPONSOR COSTS-10y'!P45, "")</f>
        <v/>
      </c>
      <c r="E41" s="279" t="str">
        <f>IF($B41="Administrative", 'SPONSOR COSTS-10y'!W8+'SPONSOR COSTS-10y'!W45, "")</f>
        <v/>
      </c>
      <c r="F41" s="280" t="str">
        <f>IF($B41="Administrative", 'SPONSOR COSTS-10y'!AD8+'SPONSOR COSTS-10y'!AD45, "")</f>
        <v/>
      </c>
      <c r="G41" s="279" t="str">
        <f>IF($B41="Administrative", 'SPONSOR COSTS-10y'!AK8+'SPONSOR COSTS-10y'!AK45, "")</f>
        <v/>
      </c>
      <c r="H41" s="5"/>
      <c r="I41" s="5"/>
      <c r="J41" s="5"/>
      <c r="K41" s="5"/>
    </row>
    <row r="42" spans="1:11" x14ac:dyDescent="0.25">
      <c r="A42" s="257">
        <f>'SPONSOR COSTS-10y'!C9</f>
        <v>0</v>
      </c>
      <c r="B42" s="243" t="str">
        <f>IF('SPONSOR COSTS-10y'!E9="Administrative", "Administrative", "")</f>
        <v/>
      </c>
      <c r="C42" s="279" t="str">
        <f>IF(B42="Administrative", 'SPONSOR COSTS-10y'!I9+'SPONSOR COSTS-10y'!I46, "")</f>
        <v/>
      </c>
      <c r="D42" s="280" t="str">
        <f>IF($B42="Administrative", 'SPONSOR COSTS-10y'!P9+'SPONSOR COSTS-10y'!P46, "")</f>
        <v/>
      </c>
      <c r="E42" s="279" t="str">
        <f>IF($B42="Administrative", 'SPONSOR COSTS-10y'!W9+'SPONSOR COSTS-10y'!W46, "")</f>
        <v/>
      </c>
      <c r="F42" s="280" t="str">
        <f>IF($B42="Administrative", 'SPONSOR COSTS-10y'!AD9+'SPONSOR COSTS-10y'!AD46, "")</f>
        <v/>
      </c>
      <c r="G42" s="279" t="str">
        <f>IF($B42="Administrative", 'SPONSOR COSTS-10y'!AK9+'SPONSOR COSTS-10y'!AK46, "")</f>
        <v/>
      </c>
      <c r="H42" s="5"/>
      <c r="I42" s="5"/>
      <c r="J42" s="5"/>
      <c r="K42" s="5"/>
    </row>
    <row r="43" spans="1:11" x14ac:dyDescent="0.25">
      <c r="A43" s="257">
        <f>'SPONSOR COSTS-10y'!C10</f>
        <v>0</v>
      </c>
      <c r="B43" s="243" t="str">
        <f>IF('SPONSOR COSTS-10y'!E10="Administrative", "Administrative", "")</f>
        <v/>
      </c>
      <c r="C43" s="279" t="str">
        <f>IF(B43="Administrative", 'SPONSOR COSTS-10y'!I10+'SPONSOR COSTS-10y'!I47, "")</f>
        <v/>
      </c>
      <c r="D43" s="280" t="str">
        <f>IF($B43="Administrative", 'SPONSOR COSTS-10y'!P10+'SPONSOR COSTS-10y'!P47, "")</f>
        <v/>
      </c>
      <c r="E43" s="279" t="str">
        <f>IF($B43="Administrative", 'SPONSOR COSTS-10y'!W10+'SPONSOR COSTS-10y'!W47, "")</f>
        <v/>
      </c>
      <c r="F43" s="280" t="str">
        <f>IF($B43="Administrative", 'SPONSOR COSTS-10y'!AD10+'SPONSOR COSTS-10y'!AD47, "")</f>
        <v/>
      </c>
      <c r="G43" s="279" t="str">
        <f>IF($B43="Administrative", 'SPONSOR COSTS-10y'!AK10+'SPONSOR COSTS-10y'!AK47, "")</f>
        <v/>
      </c>
      <c r="H43" s="5"/>
      <c r="I43" s="5"/>
      <c r="J43" s="5"/>
      <c r="K43" s="5"/>
    </row>
    <row r="44" spans="1:11" x14ac:dyDescent="0.25">
      <c r="A44" s="257">
        <f>'SPONSOR COSTS-10y'!C11</f>
        <v>0</v>
      </c>
      <c r="B44" s="243" t="str">
        <f>IF('SPONSOR COSTS-10y'!E11="Administrative", "Administrative", "")</f>
        <v/>
      </c>
      <c r="C44" s="279" t="str">
        <f>IF(B44="Administrative", 'SPONSOR COSTS-10y'!I11+'SPONSOR COSTS-10y'!I48, "")</f>
        <v/>
      </c>
      <c r="D44" s="280" t="str">
        <f>IF($B44="Administrative", 'SPONSOR COSTS-10y'!P11+'SPONSOR COSTS-10y'!P48, "")</f>
        <v/>
      </c>
      <c r="E44" s="279" t="str">
        <f>IF($B44="Administrative", 'SPONSOR COSTS-10y'!W11+'SPONSOR COSTS-10y'!W48, "")</f>
        <v/>
      </c>
      <c r="F44" s="280" t="str">
        <f>IF($B44="Administrative", 'SPONSOR COSTS-10y'!AD11+'SPONSOR COSTS-10y'!AD48, "")</f>
        <v/>
      </c>
      <c r="G44" s="279" t="str">
        <f>IF($B44="Administrative", 'SPONSOR COSTS-10y'!AK11+'SPONSOR COSTS-10y'!AK48, "")</f>
        <v/>
      </c>
      <c r="H44" s="5"/>
      <c r="I44" s="5"/>
      <c r="J44" s="5"/>
      <c r="K44" s="5"/>
    </row>
    <row r="45" spans="1:11" x14ac:dyDescent="0.25">
      <c r="A45" s="257">
        <f>'SPONSOR COSTS-10y'!C12</f>
        <v>0</v>
      </c>
      <c r="B45" s="243" t="str">
        <f>IF('SPONSOR COSTS-10y'!E12="Administrative", "Administrative", "")</f>
        <v/>
      </c>
      <c r="C45" s="279" t="str">
        <f>IF(B45="Administrative", 'SPONSOR COSTS-10y'!I12+'SPONSOR COSTS-10y'!I49, "")</f>
        <v/>
      </c>
      <c r="D45" s="280" t="str">
        <f>IF($B45="Administrative", 'SPONSOR COSTS-10y'!P12+'SPONSOR COSTS-10y'!P49, "")</f>
        <v/>
      </c>
      <c r="E45" s="279" t="str">
        <f>IF($B45="Administrative", 'SPONSOR COSTS-10y'!W12+'SPONSOR COSTS-10y'!W49, "")</f>
        <v/>
      </c>
      <c r="F45" s="280" t="str">
        <f>IF($B45="Administrative", 'SPONSOR COSTS-10y'!AD12+'SPONSOR COSTS-10y'!AD49, "")</f>
        <v/>
      </c>
      <c r="G45" s="279" t="str">
        <f>IF($B45="Administrative", 'SPONSOR COSTS-10y'!AK12+'SPONSOR COSTS-10y'!AK49, "")</f>
        <v/>
      </c>
      <c r="H45" s="5"/>
      <c r="I45" s="5"/>
      <c r="J45" s="5"/>
      <c r="K45" s="5"/>
    </row>
    <row r="46" spans="1:11" x14ac:dyDescent="0.25">
      <c r="A46" s="257">
        <f>'SPONSOR COSTS-10y'!C13</f>
        <v>0</v>
      </c>
      <c r="B46" s="243" t="str">
        <f>IF('SPONSOR COSTS-10y'!E13="Administrative", "Administrative", "")</f>
        <v/>
      </c>
      <c r="C46" s="279" t="str">
        <f>IF(B46="Administrative", 'SPONSOR COSTS-10y'!I13+'SPONSOR COSTS-10y'!I50, "")</f>
        <v/>
      </c>
      <c r="D46" s="280" t="str">
        <f>IF($B46="Administrative", 'SPONSOR COSTS-10y'!P13+'SPONSOR COSTS-10y'!P50, "")</f>
        <v/>
      </c>
      <c r="E46" s="279" t="str">
        <f>IF($B46="Administrative", 'SPONSOR COSTS-10y'!W13+'SPONSOR COSTS-10y'!W50, "")</f>
        <v/>
      </c>
      <c r="F46" s="280" t="str">
        <f>IF($B46="Administrative", 'SPONSOR COSTS-10y'!AD13+'SPONSOR COSTS-10y'!AD50, "")</f>
        <v/>
      </c>
      <c r="G46" s="279" t="str">
        <f>IF($B46="Administrative", 'SPONSOR COSTS-10y'!AK13+'SPONSOR COSTS-10y'!AK50, "")</f>
        <v/>
      </c>
      <c r="H46" s="5"/>
      <c r="I46" s="5"/>
      <c r="J46" s="5"/>
      <c r="K46" s="5"/>
    </row>
    <row r="47" spans="1:11" x14ac:dyDescent="0.25">
      <c r="A47" s="257">
        <f>'SPONSOR COSTS-10y'!C14</f>
        <v>0</v>
      </c>
      <c r="B47" s="243" t="str">
        <f>IF('SPONSOR COSTS-10y'!E14="Administrative", "Administrative", "")</f>
        <v/>
      </c>
      <c r="C47" s="279" t="str">
        <f>IF(B47="Administrative", 'SPONSOR COSTS-10y'!I14+'SPONSOR COSTS-10y'!I51, "")</f>
        <v/>
      </c>
      <c r="D47" s="280" t="str">
        <f>IF($B47="Administrative", 'SPONSOR COSTS-10y'!P14+'SPONSOR COSTS-10y'!P51, "")</f>
        <v/>
      </c>
      <c r="E47" s="279" t="str">
        <f>IF($B47="Administrative", 'SPONSOR COSTS-10y'!W14+'SPONSOR COSTS-10y'!W51, "")</f>
        <v/>
      </c>
      <c r="F47" s="280" t="str">
        <f>IF($B47="Administrative", 'SPONSOR COSTS-10y'!AD14+'SPONSOR COSTS-10y'!AD51, "")</f>
        <v/>
      </c>
      <c r="G47" s="279" t="str">
        <f>IF($B47="Administrative", 'SPONSOR COSTS-10y'!AK14+'SPONSOR COSTS-10y'!AK51, "")</f>
        <v/>
      </c>
      <c r="H47" s="5"/>
      <c r="I47" s="5"/>
      <c r="J47" s="5"/>
      <c r="K47" s="5"/>
    </row>
    <row r="48" spans="1:11" x14ac:dyDescent="0.25">
      <c r="A48" s="257">
        <f>'SPONSOR COSTS-10y'!C15</f>
        <v>0</v>
      </c>
      <c r="B48" s="243" t="str">
        <f>IF('SPONSOR COSTS-10y'!E15="Administrative", "Administrative", "")</f>
        <v/>
      </c>
      <c r="C48" s="279" t="str">
        <f>IF(B48="Administrative", 'SPONSOR COSTS-10y'!I15+'SPONSOR COSTS-10y'!I52, "")</f>
        <v/>
      </c>
      <c r="D48" s="280" t="str">
        <f>IF($B48="Administrative", 'SPONSOR COSTS-10y'!P15+'SPONSOR COSTS-10y'!P52, "")</f>
        <v/>
      </c>
      <c r="E48" s="279" t="str">
        <f>IF($B48="Administrative", 'SPONSOR COSTS-10y'!W15+'SPONSOR COSTS-10y'!W52, "")</f>
        <v/>
      </c>
      <c r="F48" s="280" t="str">
        <f>IF($B48="Administrative", 'SPONSOR COSTS-10y'!AD15+'SPONSOR COSTS-10y'!AD52, "")</f>
        <v/>
      </c>
      <c r="G48" s="279" t="str">
        <f>IF($B48="Administrative", 'SPONSOR COSTS-10y'!AK15+'SPONSOR COSTS-10y'!AK52, "")</f>
        <v/>
      </c>
      <c r="H48" s="5"/>
      <c r="I48" s="5"/>
      <c r="J48" s="5"/>
      <c r="K48" s="5"/>
    </row>
    <row r="49" spans="1:11" x14ac:dyDescent="0.25">
      <c r="A49" s="257">
        <f>'SPONSOR COSTS-10y'!C16</f>
        <v>0</v>
      </c>
      <c r="B49" s="243" t="str">
        <f>IF('SPONSOR COSTS-10y'!E16="Administrative", "Administrative", "")</f>
        <v/>
      </c>
      <c r="C49" s="279" t="str">
        <f>IF(B49="Administrative", 'SPONSOR COSTS-10y'!I16+'SPONSOR COSTS-10y'!I53, "")</f>
        <v/>
      </c>
      <c r="D49" s="280" t="str">
        <f>IF($B49="Administrative", 'SPONSOR COSTS-10y'!P16+'SPONSOR COSTS-10y'!P53, "")</f>
        <v/>
      </c>
      <c r="E49" s="279" t="str">
        <f>IF($B49="Administrative", 'SPONSOR COSTS-10y'!W16+'SPONSOR COSTS-10y'!W53, "")</f>
        <v/>
      </c>
      <c r="F49" s="280" t="str">
        <f>IF($B49="Administrative", 'SPONSOR COSTS-10y'!AD16+'SPONSOR COSTS-10y'!AD53, "")</f>
        <v/>
      </c>
      <c r="G49" s="279" t="str">
        <f>IF($B49="Administrative", 'SPONSOR COSTS-10y'!AK16+'SPONSOR COSTS-10y'!AK53, "")</f>
        <v/>
      </c>
      <c r="H49" s="5"/>
      <c r="I49" s="5"/>
      <c r="J49" s="5"/>
      <c r="K49" s="5"/>
    </row>
    <row r="50" spans="1:11" x14ac:dyDescent="0.25">
      <c r="A50" s="257">
        <f>'SPONSOR COSTS-10y'!C17</f>
        <v>0</v>
      </c>
      <c r="B50" s="243" t="str">
        <f>IF('SPONSOR COSTS-10y'!E17="Administrative", "Administrative", "")</f>
        <v/>
      </c>
      <c r="C50" s="279" t="str">
        <f>IF(B50="Administrative", 'SPONSOR COSTS-10y'!I17+'SPONSOR COSTS-10y'!I54, "")</f>
        <v/>
      </c>
      <c r="D50" s="280" t="str">
        <f>IF($B50="Administrative", 'SPONSOR COSTS-10y'!P17+'SPONSOR COSTS-10y'!P54, "")</f>
        <v/>
      </c>
      <c r="E50" s="279" t="str">
        <f>IF($B50="Administrative", 'SPONSOR COSTS-10y'!W17+'SPONSOR COSTS-10y'!W54, "")</f>
        <v/>
      </c>
      <c r="F50" s="280" t="str">
        <f>IF($B50="Administrative", 'SPONSOR COSTS-10y'!AD17+'SPONSOR COSTS-10y'!AD54, "")</f>
        <v/>
      </c>
      <c r="G50" s="279" t="str">
        <f>IF($B50="Administrative", 'SPONSOR COSTS-10y'!AK17+'SPONSOR COSTS-10y'!AK54, "")</f>
        <v/>
      </c>
      <c r="H50" s="5"/>
      <c r="I50" s="5"/>
      <c r="J50" s="5"/>
      <c r="K50" s="5"/>
    </row>
    <row r="51" spans="1:11" x14ac:dyDescent="0.25">
      <c r="A51" s="257">
        <f>'SPONSOR COSTS-10y'!C18</f>
        <v>0</v>
      </c>
      <c r="B51" s="243" t="str">
        <f>IF('SPONSOR COSTS-10y'!E18="Administrative", "Administrative", "")</f>
        <v/>
      </c>
      <c r="C51" s="279" t="str">
        <f>IF(B51="Administrative", 'SPONSOR COSTS-10y'!I18+'SPONSOR COSTS-10y'!I55, "")</f>
        <v/>
      </c>
      <c r="D51" s="280" t="str">
        <f>IF($B51="Administrative", 'SPONSOR COSTS-10y'!P18+'SPONSOR COSTS-10y'!P55, "")</f>
        <v/>
      </c>
      <c r="E51" s="279" t="str">
        <f>IF($B51="Administrative", 'SPONSOR COSTS-10y'!W18+'SPONSOR COSTS-10y'!W55, "")</f>
        <v/>
      </c>
      <c r="F51" s="280" t="str">
        <f>IF($B51="Administrative", 'SPONSOR COSTS-10y'!AD18+'SPONSOR COSTS-10y'!AD55, "")</f>
        <v/>
      </c>
      <c r="G51" s="279" t="str">
        <f>IF($B51="Administrative", 'SPONSOR COSTS-10y'!AK18+'SPONSOR COSTS-10y'!AK55, "")</f>
        <v/>
      </c>
      <c r="H51" s="5"/>
      <c r="I51" s="5"/>
      <c r="J51" s="5"/>
      <c r="K51" s="5"/>
    </row>
    <row r="52" spans="1:11" x14ac:dyDescent="0.25">
      <c r="A52" s="257">
        <f>'SPONSOR COSTS-10y'!C19</f>
        <v>0</v>
      </c>
      <c r="B52" s="243" t="str">
        <f>IF('SPONSOR COSTS-10y'!E19="Administrative", "Administrative", "")</f>
        <v/>
      </c>
      <c r="C52" s="279" t="str">
        <f>IF(B52="Administrative", 'SPONSOR COSTS-10y'!I19+'SPONSOR COSTS-10y'!I56, "")</f>
        <v/>
      </c>
      <c r="D52" s="280" t="str">
        <f>IF($B52="Administrative", 'SPONSOR COSTS-10y'!P19+'SPONSOR COSTS-10y'!P56, "")</f>
        <v/>
      </c>
      <c r="E52" s="279" t="str">
        <f>IF($B52="Administrative", 'SPONSOR COSTS-10y'!W19+'SPONSOR COSTS-10y'!W56, "")</f>
        <v/>
      </c>
      <c r="F52" s="280" t="str">
        <f>IF($B52="Administrative", 'SPONSOR COSTS-10y'!AD19+'SPONSOR COSTS-10y'!AD56, "")</f>
        <v/>
      </c>
      <c r="G52" s="279" t="str">
        <f>IF($B52="Administrative", 'SPONSOR COSTS-10y'!AK19+'SPONSOR COSTS-10y'!AK56, "")</f>
        <v/>
      </c>
      <c r="H52" s="5"/>
      <c r="I52" s="5"/>
      <c r="J52" s="5"/>
      <c r="K52" s="5"/>
    </row>
    <row r="53" spans="1:11" x14ac:dyDescent="0.25">
      <c r="A53" s="257">
        <f>'SPONSOR COSTS-10y'!C20</f>
        <v>0</v>
      </c>
      <c r="B53" s="243" t="str">
        <f>IF('SPONSOR COSTS-10y'!E20="Administrative", "Administrative", "")</f>
        <v/>
      </c>
      <c r="C53" s="279" t="str">
        <f>IF(B53="Administrative", 'SPONSOR COSTS-10y'!I20+'SPONSOR COSTS-10y'!I57, "")</f>
        <v/>
      </c>
      <c r="D53" s="280" t="str">
        <f>IF($B53="Administrative", 'SPONSOR COSTS-10y'!P20+'SPONSOR COSTS-10y'!P57, "")</f>
        <v/>
      </c>
      <c r="E53" s="279" t="str">
        <f>IF($B53="Administrative", 'SPONSOR COSTS-10y'!W20+'SPONSOR COSTS-10y'!W57, "")</f>
        <v/>
      </c>
      <c r="F53" s="280" t="str">
        <f>IF($B53="Administrative", 'SPONSOR COSTS-10y'!AD20+'SPONSOR COSTS-10y'!AD57, "")</f>
        <v/>
      </c>
      <c r="G53" s="279" t="str">
        <f>IF($B53="Administrative", 'SPONSOR COSTS-10y'!AK20+'SPONSOR COSTS-10y'!AK57, "")</f>
        <v/>
      </c>
      <c r="H53" s="5"/>
      <c r="I53" s="5"/>
      <c r="J53" s="5"/>
      <c r="K53" s="5"/>
    </row>
    <row r="54" spans="1:11" x14ac:dyDescent="0.25">
      <c r="A54" s="257">
        <f>'SPONSOR COSTS-10y'!C21</f>
        <v>0</v>
      </c>
      <c r="B54" s="243" t="str">
        <f>IF('SPONSOR COSTS-10y'!E21="Administrative", "Administrative", "")</f>
        <v/>
      </c>
      <c r="C54" s="279" t="str">
        <f>IF(B54="Administrative", 'SPONSOR COSTS-10y'!I21+'SPONSOR COSTS-10y'!I58, "")</f>
        <v/>
      </c>
      <c r="D54" s="280" t="str">
        <f>IF($B54="Administrative", 'SPONSOR COSTS-10y'!P21+'SPONSOR COSTS-10y'!P58, "")</f>
        <v/>
      </c>
      <c r="E54" s="279" t="str">
        <f>IF($B54="Administrative", 'SPONSOR COSTS-10y'!W21+'SPONSOR COSTS-10y'!W58, "")</f>
        <v/>
      </c>
      <c r="F54" s="280" t="str">
        <f>IF($B54="Administrative", 'SPONSOR COSTS-10y'!AD21+'SPONSOR COSTS-10y'!AD58, "")</f>
        <v/>
      </c>
      <c r="G54" s="279" t="str">
        <f>IF($B54="Administrative", 'SPONSOR COSTS-10y'!AK21+'SPONSOR COSTS-10y'!AK58, "")</f>
        <v/>
      </c>
      <c r="H54" s="5"/>
      <c r="I54" s="5"/>
      <c r="J54" s="5"/>
      <c r="K54" s="5"/>
    </row>
    <row r="55" spans="1:11" x14ac:dyDescent="0.25">
      <c r="A55" s="258">
        <f>'SPONSOR COSTS-10y'!C22</f>
        <v>0</v>
      </c>
      <c r="B55" s="244" t="str">
        <f>IF('SPONSOR COSTS-10y'!E22="Administrative", "Administrative", "")</f>
        <v/>
      </c>
      <c r="C55" s="281" t="str">
        <f>IF(B55="Administrative", 'SPONSOR COSTS-10y'!I22+'SPONSOR COSTS-10y'!I59, "")</f>
        <v/>
      </c>
      <c r="D55" s="282" t="str">
        <f>IF($B55="Administrative", 'SPONSOR COSTS-10y'!P22+'SPONSOR COSTS-10y'!P59, "")</f>
        <v/>
      </c>
      <c r="E55" s="281" t="str">
        <f>IF($B55="Administrative", 'SPONSOR COSTS-10y'!W22+'SPONSOR COSTS-10y'!W59, "")</f>
        <v/>
      </c>
      <c r="F55" s="282" t="str">
        <f>IF($B55="Administrative", 'SPONSOR COSTS-10y'!AD22+'SPONSOR COSTS-10y'!AD59, "")</f>
        <v/>
      </c>
      <c r="G55" s="281" t="str">
        <f>IF($B55="Administrative", 'SPONSOR COSTS-10y'!AK22+'SPONSOR COSTS-10y'!AK59, "")</f>
        <v/>
      </c>
      <c r="H55" s="5"/>
      <c r="I55" s="5"/>
      <c r="J55" s="5"/>
      <c r="K55" s="5"/>
    </row>
    <row r="56" spans="1:1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</row>
  </sheetData>
  <sheetProtection password="EABC" sheet="1" objects="1" scenarios="1"/>
  <mergeCells count="13">
    <mergeCell ref="A15:B15"/>
    <mergeCell ref="A16:B16"/>
    <mergeCell ref="A38:B38"/>
    <mergeCell ref="A10:B10"/>
    <mergeCell ref="A11:B11"/>
    <mergeCell ref="A12:B12"/>
    <mergeCell ref="A13:B13"/>
    <mergeCell ref="A14:B14"/>
    <mergeCell ref="A3:B3"/>
    <mergeCell ref="A4:B4"/>
    <mergeCell ref="A5:B5"/>
    <mergeCell ref="A6:B6"/>
    <mergeCell ref="A9:B9"/>
  </mergeCells>
  <conditionalFormatting sqref="A20:G36">
    <cfRule type="cellIs" dxfId="6" priority="7" operator="equal">
      <formula>0</formula>
    </cfRule>
  </conditionalFormatting>
  <conditionalFormatting sqref="H20:I36">
    <cfRule type="cellIs" dxfId="5" priority="6" operator="equal">
      <formula>0</formula>
    </cfRule>
  </conditionalFormatting>
  <conditionalFormatting sqref="A39:G55">
    <cfRule type="cellIs" dxfId="4" priority="3" operator="equal">
      <formula>0</formula>
    </cfRule>
  </conditionalFormatting>
  <dataValidations count="1">
    <dataValidation type="list" allowBlank="1" showInputMessage="1" showErrorMessage="1" sqref="H20:H36">
      <formula1>$J$4:$J$8</formula1>
    </dataValidation>
  </dataValidations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" operator="equal" id="{342EEF6C-4835-48D6-B40C-599C57277186}">
            <xm:f>'MATCH COSTS-5y'!$B$133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5" operator="equal" id="{665C895C-D49E-4992-A6D6-5A92364ABC65}">
            <xm:f>'MATCH COSTS-5y'!$B$132</xm:f>
            <x14:dxf>
              <fill>
                <patternFill>
                  <bgColor theme="7" tint="0.39994506668294322"/>
                </patternFill>
              </fill>
            </x14:dxf>
          </x14:cfRule>
          <xm:sqref>B20:B36</xm:sqref>
        </x14:conditionalFormatting>
        <x14:conditionalFormatting xmlns:xm="http://schemas.microsoft.com/office/excel/2006/main">
          <x14:cfRule type="cellIs" priority="1" operator="equal" id="{35C7C3D7-6DC4-475E-B680-E469348B6515}">
            <xm:f>'MATCH COSTS-5y'!$B$133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2" operator="equal" id="{621E762A-4CD8-49E5-8047-68D8944E7ECA}">
            <xm:f>'MATCH COSTS-5y'!$B$132</xm:f>
            <x14:dxf>
              <fill>
                <patternFill>
                  <bgColor theme="7" tint="0.39994506668294322"/>
                </patternFill>
              </fill>
            </x14:dxf>
          </x14:cfRule>
          <xm:sqref>B39:B55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  <pageSetUpPr fitToPage="1"/>
  </sheetPr>
  <dimension ref="B4:I17"/>
  <sheetViews>
    <sheetView workbookViewId="0">
      <selection activeCell="E25" sqref="E25"/>
    </sheetView>
  </sheetViews>
  <sheetFormatPr defaultRowHeight="15" x14ac:dyDescent="0.25"/>
  <cols>
    <col min="2" max="2" width="15.5703125" bestFit="1" customWidth="1"/>
    <col min="3" max="7" width="13.7109375" customWidth="1"/>
    <col min="8" max="8" width="2.5703125" customWidth="1"/>
    <col min="9" max="9" width="14.28515625" bestFit="1" customWidth="1"/>
  </cols>
  <sheetData>
    <row r="4" spans="2:9" x14ac:dyDescent="0.25">
      <c r="C4" s="2" t="s">
        <v>8</v>
      </c>
      <c r="D4" s="2" t="s">
        <v>11</v>
      </c>
      <c r="E4" s="2" t="s">
        <v>12</v>
      </c>
      <c r="F4" s="2" t="s">
        <v>13</v>
      </c>
      <c r="G4" s="2" t="s">
        <v>14</v>
      </c>
      <c r="H4" s="2"/>
      <c r="I4" s="2" t="s">
        <v>73</v>
      </c>
    </row>
    <row r="5" spans="2:9" x14ac:dyDescent="0.25">
      <c r="B5" s="120" t="s">
        <v>74</v>
      </c>
      <c r="C5" s="116">
        <f>+'SPONSOR COSTS-10y'!I41</f>
        <v>0</v>
      </c>
      <c r="D5" s="116">
        <f>'SPONSOR COSTS-10y'!P41</f>
        <v>0</v>
      </c>
      <c r="E5" s="116">
        <f>+'SPONSOR COSTS-10y'!W41</f>
        <v>0</v>
      </c>
      <c r="F5" s="116">
        <f>+'SPONSOR COSTS-10y'!AD41</f>
        <v>0</v>
      </c>
      <c r="G5" s="116">
        <f>+'SPONSOR COSTS-10y'!AK41</f>
        <v>0</v>
      </c>
      <c r="H5" s="116"/>
      <c r="I5" s="116">
        <f>+'SPONSOR COSTS-10y'!BV41</f>
        <v>0</v>
      </c>
    </row>
    <row r="6" spans="2:9" x14ac:dyDescent="0.25">
      <c r="B6" s="120" t="s">
        <v>5</v>
      </c>
      <c r="C6" s="116">
        <f>+'SPONSOR COSTS-10y'!I78</f>
        <v>0</v>
      </c>
      <c r="D6" s="116">
        <f>+'SPONSOR COSTS-10y'!P78</f>
        <v>0</v>
      </c>
      <c r="E6" s="116">
        <f>+'SPONSOR COSTS-10y'!W78</f>
        <v>0</v>
      </c>
      <c r="F6" s="116">
        <f>+'SPONSOR COSTS-10y'!AD78</f>
        <v>0</v>
      </c>
      <c r="G6" s="116">
        <f>+'SPONSOR COSTS-10y'!AK78</f>
        <v>0</v>
      </c>
      <c r="H6" s="116"/>
      <c r="I6" s="116">
        <f>+'SPONSOR COSTS-10y'!BV78</f>
        <v>0</v>
      </c>
    </row>
    <row r="7" spans="2:9" x14ac:dyDescent="0.25">
      <c r="B7" s="120" t="s">
        <v>49</v>
      </c>
      <c r="C7" s="116">
        <f>+'SPONSOR COSTS-10y'!I86</f>
        <v>0</v>
      </c>
      <c r="D7" s="116">
        <f>+'SPONSOR COSTS-10y'!P86</f>
        <v>0</v>
      </c>
      <c r="E7" s="116">
        <f>+'SPONSOR COSTS-10y'!W86</f>
        <v>0</v>
      </c>
      <c r="F7" s="116">
        <f>+'SPONSOR COSTS-10y'!AD86</f>
        <v>0</v>
      </c>
      <c r="G7" s="116">
        <f>+'SPONSOR COSTS-10y'!AK86</f>
        <v>0</v>
      </c>
      <c r="H7" s="116"/>
      <c r="I7" s="116">
        <f>+'SPONSOR COSTS-10y'!BV86</f>
        <v>0</v>
      </c>
    </row>
    <row r="8" spans="2:9" x14ac:dyDescent="0.25">
      <c r="B8" s="120" t="s">
        <v>52</v>
      </c>
      <c r="C8" s="116">
        <f>+'SPONSOR COSTS-10y'!I82</f>
        <v>0</v>
      </c>
      <c r="D8" s="116">
        <f>+'SPONSOR COSTS-10y'!P82</f>
        <v>0</v>
      </c>
      <c r="E8" s="116">
        <f>+'SPONSOR COSTS-10y'!W82</f>
        <v>0</v>
      </c>
      <c r="F8" s="116">
        <f>+'SPONSOR COSTS-10y'!AD82</f>
        <v>0</v>
      </c>
      <c r="G8" s="116">
        <f>+'SPONSOR COSTS-10y'!AK82</f>
        <v>0</v>
      </c>
      <c r="H8" s="116"/>
      <c r="I8" s="116">
        <f>+'SPONSOR COSTS-10y'!BV82</f>
        <v>0</v>
      </c>
    </row>
    <row r="9" spans="2:9" x14ac:dyDescent="0.25">
      <c r="B9" s="120" t="s">
        <v>51</v>
      </c>
      <c r="C9" s="116">
        <f>+'SPONSOR COSTS-10y'!I91+'SPONSOR COSTS-10y'!I93+'SPONSOR COSTS-10y'!I94+'SPONSOR COSTS-10y'!I95+'SPONSOR COSTS-10y'!I96+'SPONSOR COSTS-10y'!I97+'SPONSOR COSTS-10y'!I99+'SPONSOR COSTS-10y'!I98</f>
        <v>0</v>
      </c>
      <c r="D9" s="116">
        <f>+'SPONSOR COSTS-10y'!P91+'SPONSOR COSTS-10y'!P93+'SPONSOR COSTS-10y'!P94+'SPONSOR COSTS-10y'!P95+'SPONSOR COSTS-10y'!P96+'SPONSOR COSTS-10y'!P97+'SPONSOR COSTS-10y'!P99+'SPONSOR COSTS-10y'!P98</f>
        <v>0</v>
      </c>
      <c r="E9" s="116">
        <f>+'SPONSOR COSTS-10y'!W91+'SPONSOR COSTS-10y'!W93+'SPONSOR COSTS-10y'!W94+'SPONSOR COSTS-10y'!W95+'SPONSOR COSTS-10y'!W96+'SPONSOR COSTS-10y'!W97+'SPONSOR COSTS-10y'!W99+'SPONSOR COSTS-10y'!W98</f>
        <v>0</v>
      </c>
      <c r="F9" s="116">
        <f>+'SPONSOR COSTS-10y'!AD91+'SPONSOR COSTS-10y'!AD93+'SPONSOR COSTS-10y'!AD94+'SPONSOR COSTS-10y'!AD95+'SPONSOR COSTS-10y'!AD96+'SPONSOR COSTS-10y'!AD97+'SPONSOR COSTS-10y'!AD99+'SPONSOR COSTS-10y'!AD98</f>
        <v>0</v>
      </c>
      <c r="G9" s="116">
        <f>+'SPONSOR COSTS-10y'!AK91+'SPONSOR COSTS-10y'!AK93+'SPONSOR COSTS-10y'!AK94+'SPONSOR COSTS-10y'!AK95+'SPONSOR COSTS-10y'!AK96+'SPONSOR COSTS-10y'!AK97+'SPONSOR COSTS-10y'!AK99+'SPONSOR COSTS-10y'!AK98</f>
        <v>0</v>
      </c>
      <c r="H9" s="116"/>
      <c r="I9" s="116">
        <f>+'SPONSOR COSTS-10y'!BV91+'SPONSOR COSTS-10y'!BV93+'SPONSOR COSTS-10y'!BV94+'SPONSOR COSTS-10y'!BV95+'SPONSOR COSTS-10y'!BV96+'SPONSOR COSTS-10y'!BV97+'SPONSOR COSTS-10y'!BV99+'SPONSOR COSTS-10y'!BV98</f>
        <v>0</v>
      </c>
    </row>
    <row r="10" spans="2:9" x14ac:dyDescent="0.25">
      <c r="B10" s="120" t="s">
        <v>60</v>
      </c>
      <c r="C10" s="116">
        <f>+'SPONSOR COSTS-10y'!I107</f>
        <v>0</v>
      </c>
      <c r="D10" s="116">
        <f>+'SPONSOR COSTS-10y'!P107</f>
        <v>0</v>
      </c>
      <c r="E10" s="116">
        <f>+'SPONSOR COSTS-10y'!W107</f>
        <v>0</v>
      </c>
      <c r="F10" s="116">
        <f>+'SPONSOR COSTS-10y'!AD107</f>
        <v>0</v>
      </c>
      <c r="G10" s="116">
        <f>+'SPONSOR COSTS-10y'!AK107</f>
        <v>0</v>
      </c>
      <c r="H10" s="116"/>
      <c r="I10" s="116">
        <f>+'SPONSOR COSTS-10y'!BV107</f>
        <v>0</v>
      </c>
    </row>
    <row r="11" spans="2:9" x14ac:dyDescent="0.25">
      <c r="B11" s="120" t="s">
        <v>75</v>
      </c>
      <c r="C11" s="116">
        <f>'SPONSOR COSTS-10y'!I127</f>
        <v>0</v>
      </c>
      <c r="D11" s="116">
        <f>'SPONSOR COSTS-10y'!P127</f>
        <v>0</v>
      </c>
      <c r="E11" s="116">
        <f>'SPONSOR COSTS-10y'!W127</f>
        <v>0</v>
      </c>
      <c r="F11" s="116">
        <f>'SPONSOR COSTS-10y'!AD127</f>
        <v>0</v>
      </c>
      <c r="G11" s="116">
        <f>'SPONSOR COSTS-10y'!AK127</f>
        <v>0</v>
      </c>
      <c r="H11" s="116">
        <f>'SPONSOR COSTS-10y'!N127</f>
        <v>0.1</v>
      </c>
      <c r="I11" s="116">
        <f>'SPONSOR COSTS-10y'!BV127</f>
        <v>0</v>
      </c>
    </row>
    <row r="12" spans="2:9" x14ac:dyDescent="0.25">
      <c r="B12" s="120" t="s">
        <v>76</v>
      </c>
      <c r="C12" s="116">
        <f>+'SPONSOR COSTS-10y'!I126</f>
        <v>0</v>
      </c>
      <c r="D12" s="116">
        <f>+'SPONSOR COSTS-10y'!P126</f>
        <v>0</v>
      </c>
      <c r="E12" s="116">
        <f>+'SPONSOR COSTS-10y'!W126</f>
        <v>0</v>
      </c>
      <c r="F12" s="116">
        <f>+'SPONSOR COSTS-10y'!AD126</f>
        <v>0</v>
      </c>
      <c r="G12" s="116">
        <f>+'SPONSOR COSTS-10y'!AK126</f>
        <v>0</v>
      </c>
      <c r="H12" s="116"/>
      <c r="I12" s="116">
        <f>+'SPONSOR COSTS-10y'!BV126</f>
        <v>0</v>
      </c>
    </row>
    <row r="13" spans="2:9" x14ac:dyDescent="0.25">
      <c r="B13" s="120" t="s">
        <v>77</v>
      </c>
      <c r="C13" s="116">
        <f>+'SPONSOR COSTS-10y'!I128</f>
        <v>0</v>
      </c>
      <c r="D13" s="116">
        <f>+'SPONSOR COSTS-10y'!P128</f>
        <v>0</v>
      </c>
      <c r="E13" s="116">
        <f>+'SPONSOR COSTS-10y'!W128</f>
        <v>0</v>
      </c>
      <c r="F13" s="116">
        <f>+'SPONSOR COSTS-10y'!AD128</f>
        <v>0</v>
      </c>
      <c r="G13" s="116">
        <f>+'SPONSOR COSTS-10y'!AK128</f>
        <v>0</v>
      </c>
      <c r="H13" s="116"/>
      <c r="I13" s="116">
        <f>+'SPONSOR COSTS-10y'!BV128</f>
        <v>0</v>
      </c>
    </row>
    <row r="15" spans="2:9" x14ac:dyDescent="0.25">
      <c r="B15" t="s">
        <v>78</v>
      </c>
      <c r="C15" s="116">
        <f>+'SPONSOR COSTS-10y'!I156</f>
        <v>0</v>
      </c>
      <c r="D15" s="116">
        <f>+'SPONSOR COSTS-10y'!P156</f>
        <v>0</v>
      </c>
      <c r="E15" s="116">
        <f>+'SPONSOR COSTS-10y'!W156</f>
        <v>0</v>
      </c>
      <c r="F15" s="116">
        <f>+'SPONSOR COSTS-10y'!AD156</f>
        <v>0</v>
      </c>
      <c r="G15" s="116">
        <f>+'SPONSOR COSTS-10y'!AK156</f>
        <v>0</v>
      </c>
      <c r="H15" s="116"/>
      <c r="I15" s="116">
        <f>+'SPONSOR COSTS-10y'!BV156</f>
        <v>0</v>
      </c>
    </row>
    <row r="16" spans="2:9" x14ac:dyDescent="0.25">
      <c r="B16" t="s">
        <v>79</v>
      </c>
      <c r="C16" s="116">
        <f>+'SPONSOR COSTS-10y'!I198</f>
        <v>0</v>
      </c>
      <c r="D16" s="116">
        <f>+'SPONSOR COSTS-10y'!P198</f>
        <v>0</v>
      </c>
      <c r="E16" s="116">
        <f>+'SPONSOR COSTS-10y'!W198</f>
        <v>0</v>
      </c>
      <c r="F16" s="116">
        <f>+'SPONSOR COSTS-10y'!AD198</f>
        <v>0</v>
      </c>
      <c r="G16" s="116">
        <f>+'SPONSOR COSTS-10y'!AK198</f>
        <v>0</v>
      </c>
      <c r="H16" s="116"/>
      <c r="I16" s="116">
        <f>+'SPONSOR COSTS-10y'!BV198</f>
        <v>0</v>
      </c>
    </row>
    <row r="17" spans="2:9" x14ac:dyDescent="0.25">
      <c r="B17" t="s">
        <v>4</v>
      </c>
      <c r="C17" s="116">
        <f>SUM(C15:C16)</f>
        <v>0</v>
      </c>
      <c r="D17" s="116">
        <f t="shared" ref="D17:I17" si="0">SUM(D15:D16)</f>
        <v>0</v>
      </c>
      <c r="E17" s="116">
        <f t="shared" si="0"/>
        <v>0</v>
      </c>
      <c r="F17" s="116">
        <f t="shared" si="0"/>
        <v>0</v>
      </c>
      <c r="G17" s="116">
        <f t="shared" si="0"/>
        <v>0</v>
      </c>
      <c r="H17" s="116"/>
      <c r="I17" s="116">
        <f t="shared" si="0"/>
        <v>0</v>
      </c>
    </row>
  </sheetData>
  <printOptions horizontalCentered="1"/>
  <pageMargins left="0.45" right="0.45" top="0.75" bottom="0.75" header="0.3" footer="0.55000000000000004"/>
  <pageSetup orientation="landscape" r:id="rId1"/>
  <headerFooter>
    <oddFooter>&amp;R&amp;"-,Bold"&amp;18&amp;F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SPONSOR COSTS-10y</vt:lpstr>
      <vt:lpstr>MATCH COSTS-5y</vt:lpstr>
      <vt:lpstr>PRINT YEARS</vt:lpstr>
      <vt:lpstr>--&gt; FAQ &lt;--</vt:lpstr>
      <vt:lpstr>SPONSOR SUMMARY</vt:lpstr>
      <vt:lpstr>MATCH SUMMARY</vt:lpstr>
      <vt:lpstr>SUMMARY</vt:lpstr>
      <vt:lpstr>'SPONSOR SUMMARY'!Print_Area</vt:lpstr>
    </vt:vector>
  </TitlesOfParts>
  <Company>CALS CAAT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McIntyre</dc:creator>
  <cp:lastModifiedBy>TEKOPPLE</cp:lastModifiedBy>
  <cp:lastPrinted>2018-11-16T23:05:18Z</cp:lastPrinted>
  <dcterms:created xsi:type="dcterms:W3CDTF">2017-02-04T17:53:47Z</dcterms:created>
  <dcterms:modified xsi:type="dcterms:W3CDTF">2023-10-23T17:47:37Z</dcterms:modified>
</cp:coreProperties>
</file>