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Q:\Shared drives\Budgets\2024 Budgets\Peanuts\"/>
    </mc:Choice>
  </mc:AlternateContent>
  <xr:revisionPtr revIDLastSave="0" documentId="13_ncr:1_{2F9EE291-F21C-447C-94C1-9BEDB9CCA018}" xr6:coauthVersionLast="47" xr6:coauthVersionMax="47" xr10:uidLastSave="{00000000-0000-0000-0000-000000000000}"/>
  <bookViews>
    <workbookView xWindow="-120" yWindow="-120" windowWidth="29040" windowHeight="15840" xr2:uid="{4146D34A-8980-4033-96BC-5F36147E3207}"/>
  </bookViews>
  <sheets>
    <sheet name="Introduction" sheetId="6" r:id="rId1"/>
    <sheet name="VIR" sheetId="4" r:id="rId2"/>
    <sheet name="VIR Strip" sheetId="3" r:id="rId3"/>
    <sheet name="RUN" sheetId="1" r:id="rId4"/>
    <sheet name="RUN Strip" sheetId="2" r:id="rId5"/>
    <sheet name="Tables" sheetId="5" r:id="rId6"/>
  </sheets>
  <externalReferences>
    <externalReference r:id="rId7"/>
    <externalReference r:id="rId8"/>
  </externalReferences>
  <definedNames>
    <definedName name="Chem_P">[1]Chemicals!$A$7:$J$300</definedName>
    <definedName name="Mach_Costs">[1]Machinery!$A$7:$M$293</definedName>
    <definedName name="_xlnm.Print_Area" localSheetId="3">RUN!$A$1:$G$45</definedName>
    <definedName name="Seeds">[2]Seed!$A$7:$H$190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9" i="5" l="1"/>
  <c r="N39" i="5" s="1"/>
  <c r="D39" i="5"/>
  <c r="B39" i="5"/>
  <c r="E39" i="5" s="1"/>
  <c r="M38" i="5"/>
  <c r="L38" i="5"/>
  <c r="K38" i="5"/>
  <c r="I38" i="5"/>
  <c r="J38" i="5" s="1"/>
  <c r="B38" i="5"/>
  <c r="G38" i="5" s="1"/>
  <c r="M37" i="5"/>
  <c r="L37" i="5"/>
  <c r="K37" i="5"/>
  <c r="E37" i="5"/>
  <c r="I36" i="5"/>
  <c r="N36" i="5" s="1"/>
  <c r="B36" i="5"/>
  <c r="G36" i="5" s="1"/>
  <c r="N35" i="5"/>
  <c r="M35" i="5"/>
  <c r="K35" i="5"/>
  <c r="I35" i="5"/>
  <c r="L35" i="5" s="1"/>
  <c r="E35" i="5"/>
  <c r="D35" i="5"/>
  <c r="B35" i="5"/>
  <c r="C35" i="5" s="1"/>
  <c r="N33" i="5"/>
  <c r="N37" i="5" s="1"/>
  <c r="M33" i="5"/>
  <c r="K33" i="5"/>
  <c r="J33" i="5"/>
  <c r="J37" i="5" s="1"/>
  <c r="G33" i="5"/>
  <c r="G39" i="5" s="1"/>
  <c r="F33" i="5"/>
  <c r="F35" i="5" s="1"/>
  <c r="D33" i="5"/>
  <c r="D37" i="5" s="1"/>
  <c r="C33" i="5"/>
  <c r="C37" i="5" s="1"/>
  <c r="P27" i="5"/>
  <c r="U27" i="5" s="1"/>
  <c r="I27" i="5"/>
  <c r="N27" i="5" s="1"/>
  <c r="G27" i="5"/>
  <c r="F27" i="5"/>
  <c r="D27" i="5"/>
  <c r="B27" i="5"/>
  <c r="E27" i="5" s="1"/>
  <c r="T26" i="5"/>
  <c r="S26" i="5"/>
  <c r="R26" i="5"/>
  <c r="P26" i="5"/>
  <c r="Q26" i="5" s="1"/>
  <c r="I26" i="5"/>
  <c r="N26" i="5" s="1"/>
  <c r="B26" i="5"/>
  <c r="G26" i="5" s="1"/>
  <c r="U25" i="5"/>
  <c r="T25" i="5"/>
  <c r="S25" i="5"/>
  <c r="R25" i="5"/>
  <c r="L25" i="5"/>
  <c r="J25" i="5"/>
  <c r="F25" i="5"/>
  <c r="E25" i="5"/>
  <c r="U24" i="5"/>
  <c r="T24" i="5"/>
  <c r="S24" i="5"/>
  <c r="Q24" i="5"/>
  <c r="P24" i="5"/>
  <c r="R24" i="5" s="1"/>
  <c r="L24" i="5"/>
  <c r="J24" i="5"/>
  <c r="I24" i="5"/>
  <c r="M24" i="5" s="1"/>
  <c r="B24" i="5"/>
  <c r="G24" i="5" s="1"/>
  <c r="U23" i="5"/>
  <c r="S23" i="5"/>
  <c r="Q23" i="5"/>
  <c r="P23" i="5"/>
  <c r="R23" i="5" s="1"/>
  <c r="L23" i="5"/>
  <c r="J23" i="5"/>
  <c r="I23" i="5"/>
  <c r="K23" i="5" s="1"/>
  <c r="E23" i="5"/>
  <c r="D23" i="5"/>
  <c r="C23" i="5"/>
  <c r="B23" i="5"/>
  <c r="F23" i="5" s="1"/>
  <c r="U21" i="5"/>
  <c r="T21" i="5"/>
  <c r="T23" i="5" s="1"/>
  <c r="R21" i="5"/>
  <c r="Q21" i="5"/>
  <c r="Q25" i="5" s="1"/>
  <c r="N21" i="5"/>
  <c r="N25" i="5" s="1"/>
  <c r="M21" i="5"/>
  <c r="M23" i="5" s="1"/>
  <c r="K21" i="5"/>
  <c r="K25" i="5" s="1"/>
  <c r="J21" i="5"/>
  <c r="G21" i="5"/>
  <c r="G25" i="5" s="1"/>
  <c r="F21" i="5"/>
  <c r="D21" i="5"/>
  <c r="D25" i="5" s="1"/>
  <c r="C21" i="5"/>
  <c r="C25" i="5" s="1"/>
  <c r="U15" i="5"/>
  <c r="T15" i="5"/>
  <c r="S15" i="5"/>
  <c r="P15" i="5"/>
  <c r="L15" i="5"/>
  <c r="K15" i="5"/>
  <c r="J15" i="5"/>
  <c r="I15" i="5"/>
  <c r="M15" i="5" s="1"/>
  <c r="B15" i="5"/>
  <c r="G15" i="5" s="1"/>
  <c r="U14" i="5"/>
  <c r="S14" i="5"/>
  <c r="P14" i="5"/>
  <c r="R14" i="5" s="1"/>
  <c r="N14" i="5"/>
  <c r="M14" i="5"/>
  <c r="L14" i="5"/>
  <c r="J14" i="5"/>
  <c r="I14" i="5"/>
  <c r="E14" i="5"/>
  <c r="B14" i="5"/>
  <c r="F14" i="5" s="1"/>
  <c r="U13" i="5"/>
  <c r="S13" i="5"/>
  <c r="N13" i="5"/>
  <c r="M13" i="5"/>
  <c r="L13" i="5"/>
  <c r="K13" i="5"/>
  <c r="G13" i="5"/>
  <c r="E13" i="5"/>
  <c r="P12" i="5"/>
  <c r="U12" i="5" s="1"/>
  <c r="N12" i="5"/>
  <c r="M12" i="5"/>
  <c r="K12" i="5"/>
  <c r="I12" i="5"/>
  <c r="L12" i="5" s="1"/>
  <c r="E12" i="5"/>
  <c r="D12" i="5"/>
  <c r="B12" i="5"/>
  <c r="C12" i="5" s="1"/>
  <c r="P11" i="5"/>
  <c r="U11" i="5" s="1"/>
  <c r="I11" i="5"/>
  <c r="N11" i="5" s="1"/>
  <c r="G11" i="5"/>
  <c r="F11" i="5"/>
  <c r="B11" i="5"/>
  <c r="E11" i="5" s="1"/>
  <c r="U9" i="5"/>
  <c r="T9" i="5"/>
  <c r="T14" i="5" s="1"/>
  <c r="R9" i="5"/>
  <c r="R15" i="5" s="1"/>
  <c r="Q9" i="5"/>
  <c r="Q15" i="5" s="1"/>
  <c r="N9" i="5"/>
  <c r="N15" i="5" s="1"/>
  <c r="M9" i="5"/>
  <c r="K9" i="5"/>
  <c r="K14" i="5" s="1"/>
  <c r="J9" i="5"/>
  <c r="J13" i="5" s="1"/>
  <c r="G9" i="5"/>
  <c r="G14" i="5" s="1"/>
  <c r="F9" i="5"/>
  <c r="F12" i="5" s="1"/>
  <c r="D9" i="5"/>
  <c r="D13" i="5" s="1"/>
  <c r="C9" i="5"/>
  <c r="C14" i="5" s="1"/>
  <c r="C13" i="5" l="1"/>
  <c r="D14" i="5"/>
  <c r="K24" i="5"/>
  <c r="J26" i="5"/>
  <c r="Q27" i="5"/>
  <c r="F37" i="5"/>
  <c r="R11" i="5"/>
  <c r="C24" i="5"/>
  <c r="K36" i="5"/>
  <c r="D38" i="5"/>
  <c r="J11" i="5"/>
  <c r="S11" i="5"/>
  <c r="G12" i="5"/>
  <c r="Q12" i="5"/>
  <c r="F13" i="5"/>
  <c r="R13" i="5"/>
  <c r="D15" i="5"/>
  <c r="D24" i="5"/>
  <c r="M25" i="5"/>
  <c r="C26" i="5"/>
  <c r="L26" i="5"/>
  <c r="U26" i="5"/>
  <c r="J27" i="5"/>
  <c r="S27" i="5"/>
  <c r="G35" i="5"/>
  <c r="C36" i="5"/>
  <c r="L36" i="5"/>
  <c r="E38" i="5"/>
  <c r="N38" i="5"/>
  <c r="J39" i="5"/>
  <c r="F39" i="5"/>
  <c r="Q11" i="5"/>
  <c r="J36" i="5"/>
  <c r="N23" i="5"/>
  <c r="K26" i="5"/>
  <c r="R12" i="5"/>
  <c r="Q14" i="5"/>
  <c r="E15" i="5"/>
  <c r="G23" i="5"/>
  <c r="E24" i="5"/>
  <c r="N24" i="5"/>
  <c r="D26" i="5"/>
  <c r="M26" i="5"/>
  <c r="K27" i="5"/>
  <c r="T27" i="5"/>
  <c r="D36" i="5"/>
  <c r="M36" i="5"/>
  <c r="F38" i="5"/>
  <c r="K39" i="5"/>
  <c r="C38" i="5"/>
  <c r="Q13" i="5"/>
  <c r="C15" i="5"/>
  <c r="R27" i="5"/>
  <c r="G37" i="5"/>
  <c r="K11" i="5"/>
  <c r="T11" i="5"/>
  <c r="C11" i="5"/>
  <c r="L11" i="5"/>
  <c r="J12" i="5"/>
  <c r="S12" i="5"/>
  <c r="T13" i="5"/>
  <c r="F15" i="5"/>
  <c r="F24" i="5"/>
  <c r="E26" i="5"/>
  <c r="C27" i="5"/>
  <c r="L27" i="5"/>
  <c r="J35" i="5"/>
  <c r="E36" i="5"/>
  <c r="C39" i="5"/>
  <c r="L39" i="5"/>
  <c r="D11" i="5"/>
  <c r="T12" i="5"/>
  <c r="F26" i="5"/>
  <c r="M27" i="5"/>
  <c r="M39" i="5"/>
  <c r="M11" i="5"/>
  <c r="F36" i="5"/>
  <c r="F19" i="2" l="1"/>
  <c r="D29" i="2" l="1"/>
  <c r="D29" i="1"/>
  <c r="D29" i="3"/>
  <c r="D29" i="4"/>
  <c r="F29" i="4" l="1"/>
  <c r="F22" i="2" l="1"/>
  <c r="F23" i="2"/>
  <c r="F24" i="2"/>
  <c r="D23" i="2"/>
  <c r="D24" i="2"/>
  <c r="D22" i="2"/>
  <c r="F22" i="3"/>
  <c r="F23" i="3"/>
  <c r="F24" i="3"/>
  <c r="D23" i="3"/>
  <c r="D24" i="3"/>
  <c r="D22" i="3"/>
  <c r="F22" i="4"/>
  <c r="F23" i="4"/>
  <c r="F24" i="4"/>
  <c r="D23" i="4"/>
  <c r="D24" i="4"/>
  <c r="D22" i="4"/>
  <c r="F22" i="1"/>
  <c r="F23" i="1"/>
  <c r="F24" i="1"/>
  <c r="D23" i="1"/>
  <c r="D24" i="1"/>
  <c r="D22" i="1"/>
  <c r="F34" i="2" l="1"/>
  <c r="F35" i="2" s="1"/>
  <c r="F32" i="2"/>
  <c r="F33" i="2" s="1"/>
  <c r="F29" i="2"/>
  <c r="F28" i="2"/>
  <c r="F27" i="2"/>
  <c r="F26" i="2"/>
  <c r="F25" i="2"/>
  <c r="F21" i="2"/>
  <c r="F20" i="2"/>
  <c r="F18" i="2"/>
  <c r="F16" i="2"/>
  <c r="F15" i="2"/>
  <c r="F14" i="2"/>
  <c r="F13" i="2"/>
  <c r="F12" i="2"/>
  <c r="F11" i="2"/>
  <c r="F10" i="2"/>
  <c r="F9" i="2"/>
  <c r="F8" i="2"/>
  <c r="F6" i="2"/>
  <c r="F7" i="2" s="1"/>
  <c r="F34" i="1"/>
  <c r="F35" i="1" s="1"/>
  <c r="F32" i="1"/>
  <c r="F33" i="1" s="1"/>
  <c r="F29" i="1"/>
  <c r="F28" i="1"/>
  <c r="F27" i="1"/>
  <c r="F26" i="1"/>
  <c r="F25" i="1"/>
  <c r="F21" i="1"/>
  <c r="F20" i="1"/>
  <c r="F19" i="1"/>
  <c r="F18" i="1"/>
  <c r="F17" i="1"/>
  <c r="F16" i="1"/>
  <c r="F15" i="1"/>
  <c r="F14" i="1"/>
  <c r="F13" i="1"/>
  <c r="F12" i="1"/>
  <c r="F11" i="1"/>
  <c r="F10" i="1"/>
  <c r="F9" i="1"/>
  <c r="F8" i="1"/>
  <c r="F6" i="1"/>
  <c r="F7" i="1" s="1"/>
  <c r="F34" i="3"/>
  <c r="F35" i="3" s="1"/>
  <c r="F32" i="3"/>
  <c r="F33" i="3" s="1"/>
  <c r="F29" i="3"/>
  <c r="F28" i="3"/>
  <c r="F27" i="3"/>
  <c r="F26" i="3"/>
  <c r="F25" i="3"/>
  <c r="F21" i="3"/>
  <c r="F20" i="3"/>
  <c r="F19" i="3"/>
  <c r="F18" i="3"/>
  <c r="F17" i="3"/>
  <c r="F16" i="3"/>
  <c r="F15" i="3"/>
  <c r="F14" i="3"/>
  <c r="F13" i="3"/>
  <c r="F12" i="3"/>
  <c r="F11" i="3"/>
  <c r="F10" i="3"/>
  <c r="F9" i="3"/>
  <c r="F8" i="3"/>
  <c r="F7" i="3"/>
  <c r="F6" i="3"/>
  <c r="F30" i="2" l="1"/>
  <c r="F31" i="2" s="1"/>
  <c r="F30" i="1"/>
  <c r="F36" i="1" s="1"/>
  <c r="F37" i="1" s="1"/>
  <c r="F30" i="3"/>
  <c r="F31" i="3" s="1"/>
  <c r="F36" i="2" l="1"/>
  <c r="F37" i="2" s="1"/>
  <c r="F31" i="1"/>
  <c r="F36" i="3"/>
  <c r="F37" i="3" s="1"/>
  <c r="F9" i="4" l="1"/>
  <c r="F10" i="4"/>
  <c r="F11" i="4"/>
  <c r="F12" i="4"/>
  <c r="F13" i="4"/>
  <c r="F14" i="4"/>
  <c r="F15" i="4"/>
  <c r="F16" i="4"/>
  <c r="F17" i="4"/>
  <c r="F18" i="4"/>
  <c r="F19" i="4"/>
  <c r="F20" i="4"/>
  <c r="F21" i="4"/>
  <c r="F25" i="4"/>
  <c r="F26" i="4"/>
  <c r="F27" i="4"/>
  <c r="F28" i="4"/>
  <c r="F8" i="4"/>
  <c r="F6" i="4"/>
  <c r="F32" i="4"/>
  <c r="F34" i="4"/>
  <c r="F35" i="4" s="1"/>
  <c r="F33" i="4" l="1"/>
  <c r="F30" i="4"/>
  <c r="F36" i="4" s="1"/>
  <c r="F7" i="4"/>
  <c r="F37" i="4" l="1"/>
  <c r="F31" i="4"/>
</calcChain>
</file>

<file path=xl/sharedStrings.xml><?xml version="1.0" encoding="utf-8"?>
<sst xmlns="http://schemas.openxmlformats.org/spreadsheetml/2006/main" count="445" uniqueCount="80">
  <si>
    <t/>
  </si>
  <si>
    <t>1. GROSS RECEIPTS</t>
  </si>
  <si>
    <t>_</t>
  </si>
  <si>
    <t>2. VARIABLE COSTS</t>
  </si>
  <si>
    <t xml:space="preserve">3. INCOME ABOVE VARIABLE COSTS: </t>
  </si>
  <si>
    <t>4. FIXED COSTS</t>
  </si>
  <si>
    <t>6. TOTAL COSTS:</t>
  </si>
  <si>
    <t>7. NET RETURNS TO LAND, RISK, AND MANAGEMENT:</t>
  </si>
  <si>
    <t>Peanuts</t>
  </si>
  <si>
    <t>Your Farm</t>
  </si>
  <si>
    <t>Total Receipts</t>
  </si>
  <si>
    <t>Seed</t>
  </si>
  <si>
    <t>Inoculant</t>
  </si>
  <si>
    <t>Scouting</t>
  </si>
  <si>
    <t>Hauling</t>
  </si>
  <si>
    <t>Drying &amp; Cleaning</t>
  </si>
  <si>
    <t>State Check-off Fee</t>
  </si>
  <si>
    <t>National Assessment</t>
  </si>
  <si>
    <t>Crop Insurance</t>
  </si>
  <si>
    <t>Tractor/Machinery</t>
  </si>
  <si>
    <t>Labor</t>
  </si>
  <si>
    <t>Interest on Operating Capital</t>
  </si>
  <si>
    <t>Total Variable Costs</t>
  </si>
  <si>
    <t>Total Fixed Costs</t>
  </si>
  <si>
    <t>Peanuts, Runner Type-Strip Till-2024</t>
  </si>
  <si>
    <t>Peanuts, Conventional-Runner Type-2024</t>
  </si>
  <si>
    <t>Peanuts, Strip Till-Virginia Type-2024</t>
  </si>
  <si>
    <t>Peanuts, Conventional-Virgina Type-2024</t>
  </si>
  <si>
    <t>5. OTHER COSTS</t>
  </si>
  <si>
    <t>Unit</t>
  </si>
  <si>
    <t>Quantity</t>
  </si>
  <si>
    <t>Price or Cost/Unit</t>
  </si>
  <si>
    <t>Total per Acre</t>
  </si>
  <si>
    <t>Overhead</t>
  </si>
  <si>
    <t>General Overhead</t>
  </si>
  <si>
    <t>lbs</t>
  </si>
  <si>
    <t>acre</t>
  </si>
  <si>
    <t>ton</t>
  </si>
  <si>
    <t>hrs</t>
  </si>
  <si>
    <t>$</t>
  </si>
  <si>
    <t>Total Cost of Production ($/acre)</t>
  </si>
  <si>
    <t>Tobacco Yield (pounds/acre)</t>
  </si>
  <si>
    <t>Soybean Yield (bushels/acre)</t>
  </si>
  <si>
    <t xml:space="preserve">Net Return ($/acre) </t>
  </si>
  <si>
    <t>Net return ($/acre)</t>
  </si>
  <si>
    <t>Grain Sorghum Yield (bushels/acre)</t>
  </si>
  <si>
    <t>Net Return ($/acre)</t>
  </si>
  <si>
    <t>Cotton Yield (pounds lint/acre)</t>
  </si>
  <si>
    <t>Corn Yield (bushels/acre)</t>
  </si>
  <si>
    <t>Wheat Yield (bushels/acre)</t>
  </si>
  <si>
    <t>Peanut Yield (tons/acre)</t>
  </si>
  <si>
    <t>Net Return ($/acre) at $/bushel Price</t>
  </si>
  <si>
    <t>Net Return ($/acre) at $/pound Price</t>
  </si>
  <si>
    <t>Net return ($/acre) at $/bushel Price</t>
  </si>
  <si>
    <t>Net return ($/acre) at $/pound Price</t>
  </si>
  <si>
    <t>Net Return ($/acre) at $/ton</t>
  </si>
  <si>
    <t>Fertilizer, Nitrogen</t>
  </si>
  <si>
    <t>Fertilizer, Phosphate</t>
  </si>
  <si>
    <t>Fertilizer, Potash</t>
  </si>
  <si>
    <t>Fertilizer, Manganese</t>
  </si>
  <si>
    <t>Fertilizer, Boron</t>
  </si>
  <si>
    <t>Lime (Prorated)</t>
  </si>
  <si>
    <t>Gypsum (Spread)</t>
  </si>
  <si>
    <t>Herbicides</t>
  </si>
  <si>
    <t>Insecticides</t>
  </si>
  <si>
    <t>Fungicides</t>
  </si>
  <si>
    <t>Prohexadione Calcium</t>
  </si>
  <si>
    <t xml:space="preserve">Category </t>
  </si>
  <si>
    <t>Estimated Costs and Returns Per Acre, 2024</t>
  </si>
  <si>
    <t>4000 Pound Yield State Average</t>
  </si>
  <si>
    <t>Category</t>
  </si>
  <si>
    <t>Instructions for Use</t>
  </si>
  <si>
    <t xml:space="preserve">To make changes in the budgets on the following tabs change blue numbers only. The black font indicates numbers not intended to be changed or numbers that have related formulas. If you mistakenly make changes to these numbers you can always downloand the budgets again to regain the fomulas that you need. </t>
  </si>
  <si>
    <t>Assumptions made in creation of this budget as well as other cost related details can be found by downloading the individual budgets at:</t>
  </si>
  <si>
    <t>https://cals.ncsu.edu/are-extension/business-planning-and-operations/enterprise-budgets/peanut-budgets/</t>
  </si>
  <si>
    <t>Return to Land, Overhead, and Management at Various Yields and Costs of Production for Various Crops</t>
  </si>
  <si>
    <r>
      <t xml:space="preserve">Yields, and costs colored in </t>
    </r>
    <r>
      <rPr>
        <sz val="11"/>
        <color rgb="FF0000FF"/>
        <rFont val="Univers LT Std 47 Cn Lt"/>
      </rPr>
      <t>blue</t>
    </r>
    <r>
      <rPr>
        <sz val="11"/>
        <color theme="1"/>
        <rFont val="Univers LT Std 47 Cn Lt"/>
      </rPr>
      <t xml:space="preserve"> and be changed to fit your farms 3 to 5 year average to show your farms risk.</t>
    </r>
  </si>
  <si>
    <r>
      <t xml:space="preserve">Use the price in </t>
    </r>
    <r>
      <rPr>
        <sz val="11"/>
        <color rgb="FF0000FF"/>
        <rFont val="Univers LT Std 47 Cn Lt"/>
      </rPr>
      <t>blue</t>
    </r>
    <r>
      <rPr>
        <sz val="11"/>
        <color theme="1"/>
        <rFont val="Univers LT Std 47 Cn Lt"/>
      </rPr>
      <t xml:space="preserve"> to estimate what you expect for the coming years price or you can use a 3 year average based on your received prices.</t>
    </r>
  </si>
  <si>
    <t>Sweet Potato Yield (40lb bushel/acre)</t>
  </si>
  <si>
    <t>Net Return ($/acre) at $/bushel Price Assuming 70% No. 1, 20% Jumbo, and 10% Canner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</si>
</sst>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164" formatCode="&quot;$&quot;#,##0.00"/>
    <numFmt numFmtId="165" formatCode="0.0%"/>
    <numFmt numFmtId="166" formatCode="0.0"/>
    <numFmt numFmtId="167" formatCode="_([$$-409]* #,##0.00_);_([$$-409]* \(#,##0.00\);_([$$-409]* &quot;-&quot;??_);_(@_)"/>
  </numFmts>
  <fonts count="29">
    <font>
      <sz val="11"/>
      <color theme="1"/>
      <name val="Calibri"/>
      <family val="2"/>
      <scheme val="minor"/>
    </font>
    <font>
      <sz val="11"/>
      <color theme="1"/>
      <name val="Calibri"/>
      <family val="2"/>
      <scheme val="minor"/>
    </font>
    <font>
      <b/>
      <sz val="28"/>
      <color rgb="FFFFFFFF"/>
      <name val="Arial Narrow"/>
      <family val="2"/>
    </font>
    <font>
      <sz val="12"/>
      <color rgb="FFFFFFFF"/>
      <name val="Arial"/>
      <family val="2"/>
    </font>
    <font>
      <sz val="12"/>
      <color indexed="8"/>
      <name val="Arial"/>
      <family val="2"/>
    </font>
    <font>
      <b/>
      <sz val="12"/>
      <color indexed="8"/>
      <name val="Arial"/>
      <family val="2"/>
    </font>
    <font>
      <sz val="12"/>
      <name val="Arial"/>
      <family val="2"/>
    </font>
    <font>
      <b/>
      <i/>
      <u/>
      <sz val="12"/>
      <color indexed="8"/>
      <name val="Arial"/>
      <family val="2"/>
    </font>
    <font>
      <b/>
      <u/>
      <sz val="12"/>
      <color indexed="8"/>
      <name val="Arial"/>
      <family val="2"/>
    </font>
    <font>
      <sz val="54"/>
      <color indexed="18"/>
      <name val="Times New Roman"/>
      <family val="1"/>
    </font>
    <font>
      <sz val="12"/>
      <color indexed="18"/>
      <name val="Arial"/>
      <family val="2"/>
    </font>
    <font>
      <b/>
      <sz val="18"/>
      <color indexed="18"/>
      <name val="Times New Roman"/>
      <family val="1"/>
    </font>
    <font>
      <sz val="12"/>
      <color indexed="8"/>
      <name val="Times New Roman"/>
      <family val="1"/>
    </font>
    <font>
      <b/>
      <sz val="14"/>
      <color indexed="8"/>
      <name val="Perpetua"/>
      <family val="1"/>
    </font>
    <font>
      <sz val="12"/>
      <color rgb="FF0000FF"/>
      <name val="Arial"/>
      <family val="2"/>
    </font>
    <font>
      <b/>
      <sz val="12"/>
      <color rgb="FF0000FF"/>
      <name val="Arial"/>
      <family val="2"/>
    </font>
    <font>
      <sz val="8"/>
      <name val="Calibri"/>
      <family val="2"/>
      <scheme val="minor"/>
    </font>
    <font>
      <b/>
      <sz val="12"/>
      <name val="Arial"/>
      <family val="2"/>
    </font>
    <font>
      <sz val="9"/>
      <color theme="1"/>
      <name val="Univers LT Std 47 Cn Lt"/>
    </font>
    <font>
      <sz val="9"/>
      <color rgb="FF0000FF"/>
      <name val="Univers LT Std 47 Cn Lt"/>
    </font>
    <font>
      <b/>
      <sz val="10"/>
      <color theme="1"/>
      <name val="Univers LT Std 47 Cn Lt"/>
    </font>
    <font>
      <b/>
      <sz val="14"/>
      <color rgb="FF000000"/>
      <name val="Arial"/>
      <family val="2"/>
    </font>
    <font>
      <u/>
      <sz val="11"/>
      <color theme="10"/>
      <name val="Calibri"/>
      <family val="2"/>
      <scheme val="minor"/>
    </font>
    <font>
      <b/>
      <sz val="12"/>
      <color theme="1"/>
      <name val="Univers LT Std 47 Cn Lt"/>
    </font>
    <font>
      <sz val="11"/>
      <color theme="1"/>
      <name val="Univers LT Std 47 Cn Lt"/>
    </font>
    <font>
      <sz val="11"/>
      <color rgb="FF0000FF"/>
      <name val="Univers LT Std 47 Cn Lt"/>
    </font>
    <font>
      <b/>
      <sz val="9"/>
      <color theme="1"/>
      <name val="Univers LT Std 47 Cn Lt"/>
    </font>
    <font>
      <b/>
      <sz val="9"/>
      <color rgb="FF0000FF"/>
      <name val="Univers LT Std 47 Cn Lt"/>
    </font>
    <font>
      <sz val="9"/>
      <name val="Univers LT Std 47 Cn Lt"/>
    </font>
  </fonts>
  <fills count="3">
    <fill>
      <patternFill patternType="none"/>
    </fill>
    <fill>
      <patternFill patternType="gray125"/>
    </fill>
    <fill>
      <patternFill patternType="solid">
        <fgColor rgb="FFCC0000"/>
        <bgColor indexed="64"/>
      </patternFill>
    </fill>
  </fills>
  <borders count="18">
    <border>
      <left/>
      <right/>
      <top/>
      <bottom/>
      <diagonal/>
    </border>
    <border>
      <left/>
      <right/>
      <top style="thick">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4"/>
      </bottom>
      <diagonal/>
    </border>
    <border>
      <left/>
      <right/>
      <top style="thick">
        <color indexed="64"/>
      </top>
      <bottom style="thick">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218">
    <xf numFmtId="0" fontId="0" fillId="0" borderId="0" xfId="0"/>
    <xf numFmtId="2" fontId="2" fillId="2" borderId="0" xfId="0" applyNumberFormat="1" applyFont="1" applyFill="1"/>
    <xf numFmtId="2" fontId="3" fillId="2" borderId="0" xfId="0" applyNumberFormat="1" applyFont="1" applyFill="1" applyProtection="1">
      <protection locked="0"/>
    </xf>
    <xf numFmtId="164" fontId="3" fillId="2" borderId="0" xfId="0" applyNumberFormat="1" applyFont="1" applyFill="1" applyAlignment="1" applyProtection="1">
      <alignment horizontal="center"/>
      <protection locked="0"/>
    </xf>
    <xf numFmtId="2" fontId="4" fillId="0" borderId="0" xfId="0" applyNumberFormat="1" applyFont="1" applyProtection="1">
      <protection locked="0"/>
    </xf>
    <xf numFmtId="2" fontId="4" fillId="0" borderId="0" xfId="0" applyNumberFormat="1" applyFont="1"/>
    <xf numFmtId="164" fontId="4" fillId="0" borderId="0" xfId="0" applyNumberFormat="1" applyFont="1" applyAlignment="1" applyProtection="1">
      <alignment horizontal="center"/>
      <protection locked="0"/>
    </xf>
    <xf numFmtId="2" fontId="4" fillId="0" borderId="1" xfId="0" applyNumberFormat="1" applyFont="1" applyBorder="1" applyProtection="1">
      <protection locked="0"/>
    </xf>
    <xf numFmtId="164" fontId="4" fillId="0" borderId="0" xfId="0" applyNumberFormat="1" applyFont="1" applyAlignment="1">
      <alignment horizontal="right"/>
    </xf>
    <xf numFmtId="2" fontId="5" fillId="0" borderId="0" xfId="0" applyNumberFormat="1" applyFont="1"/>
    <xf numFmtId="1" fontId="4" fillId="0" borderId="0" xfId="0" applyNumberFormat="1" applyFont="1"/>
    <xf numFmtId="2" fontId="5" fillId="0" borderId="0" xfId="0" applyNumberFormat="1" applyFont="1" applyAlignment="1">
      <alignment horizontal="fill"/>
    </xf>
    <xf numFmtId="164" fontId="5" fillId="0" borderId="0" xfId="0" applyNumberFormat="1" applyFont="1" applyAlignment="1">
      <alignment horizontal="right"/>
    </xf>
    <xf numFmtId="2" fontId="4" fillId="0" borderId="0" xfId="0" applyNumberFormat="1" applyFont="1" applyAlignment="1">
      <alignment horizontal="fill"/>
    </xf>
    <xf numFmtId="0" fontId="4" fillId="0" borderId="0" xfId="0" applyFont="1" applyProtection="1">
      <protection locked="0"/>
    </xf>
    <xf numFmtId="1" fontId="4" fillId="0" borderId="0" xfId="0" applyNumberFormat="1" applyFont="1" applyAlignment="1">
      <alignment horizontal="center"/>
    </xf>
    <xf numFmtId="2" fontId="4" fillId="0" borderId="1" xfId="0" applyNumberFormat="1" applyFont="1" applyBorder="1" applyAlignment="1">
      <alignment horizontal="right"/>
    </xf>
    <xf numFmtId="2" fontId="4" fillId="0" borderId="1" xfId="0" applyNumberFormat="1" applyFont="1" applyBorder="1" applyAlignment="1">
      <alignment horizontal="center"/>
    </xf>
    <xf numFmtId="2" fontId="4" fillId="0" borderId="0" xfId="0" applyNumberFormat="1" applyFont="1" applyAlignment="1">
      <alignment horizontal="right"/>
    </xf>
    <xf numFmtId="2" fontId="4" fillId="0" borderId="0" xfId="0" applyNumberFormat="1" applyFont="1" applyAlignment="1">
      <alignment horizontal="center"/>
    </xf>
    <xf numFmtId="2" fontId="0" fillId="0" borderId="0" xfId="0" applyNumberFormat="1"/>
    <xf numFmtId="164" fontId="4" fillId="0" borderId="0" xfId="0" applyNumberFormat="1" applyFont="1" applyAlignment="1">
      <alignment horizontal="center"/>
    </xf>
    <xf numFmtId="164" fontId="0" fillId="0" borderId="0" xfId="0" applyNumberFormat="1" applyAlignment="1">
      <alignment horizontal="center"/>
    </xf>
    <xf numFmtId="164" fontId="6" fillId="0" borderId="0" xfId="0" applyNumberFormat="1" applyFont="1" applyAlignment="1">
      <alignment horizontal="center"/>
    </xf>
    <xf numFmtId="2" fontId="9" fillId="0" borderId="0" xfId="0" applyNumberFormat="1" applyFont="1" applyAlignment="1">
      <alignment vertical="top"/>
    </xf>
    <xf numFmtId="2" fontId="10" fillId="0" borderId="0" xfId="0" applyNumberFormat="1" applyFont="1" applyAlignment="1">
      <alignment vertical="top"/>
    </xf>
    <xf numFmtId="2" fontId="4" fillId="0" borderId="0" xfId="0" applyNumberFormat="1" applyFont="1" applyAlignment="1">
      <alignment vertical="top"/>
    </xf>
    <xf numFmtId="2" fontId="11" fillId="0" borderId="0" xfId="0" applyNumberFormat="1" applyFont="1" applyProtection="1">
      <protection locked="0"/>
    </xf>
    <xf numFmtId="2" fontId="10" fillId="0" borderId="0" xfId="0" applyNumberFormat="1" applyFont="1" applyProtection="1">
      <protection locked="0"/>
    </xf>
    <xf numFmtId="2" fontId="12" fillId="0" borderId="0" xfId="0" applyNumberFormat="1" applyFont="1"/>
    <xf numFmtId="164" fontId="13" fillId="0" borderId="0" xfId="0" applyNumberFormat="1" applyFont="1" applyAlignment="1">
      <alignment horizontal="center"/>
    </xf>
    <xf numFmtId="2" fontId="13" fillId="0" borderId="0" xfId="0" applyNumberFormat="1" applyFont="1"/>
    <xf numFmtId="2" fontId="6" fillId="0" borderId="1" xfId="0" applyNumberFormat="1" applyFont="1" applyBorder="1" applyProtection="1">
      <protection locked="0"/>
    </xf>
    <xf numFmtId="2" fontId="6" fillId="0" borderId="1" xfId="0" applyNumberFormat="1" applyFont="1" applyBorder="1" applyAlignment="1">
      <alignment horizontal="right"/>
    </xf>
    <xf numFmtId="164" fontId="6" fillId="0" borderId="1" xfId="0" applyNumberFormat="1" applyFont="1" applyBorder="1" applyAlignment="1">
      <alignment horizontal="right"/>
    </xf>
    <xf numFmtId="2" fontId="14" fillId="0" borderId="0" xfId="0" applyNumberFormat="1" applyFont="1" applyAlignment="1">
      <alignment horizontal="right"/>
    </xf>
    <xf numFmtId="164" fontId="14" fillId="0" borderId="0" xfId="0" applyNumberFormat="1" applyFont="1" applyAlignment="1">
      <alignment horizontal="right"/>
    </xf>
    <xf numFmtId="1" fontId="14" fillId="0" borderId="0" xfId="0" applyNumberFormat="1" applyFont="1"/>
    <xf numFmtId="164" fontId="6" fillId="0" borderId="0" xfId="0" applyNumberFormat="1" applyFont="1" applyAlignment="1">
      <alignment horizontal="right"/>
    </xf>
    <xf numFmtId="2" fontId="14" fillId="0" borderId="0" xfId="0" applyNumberFormat="1" applyFont="1" applyProtection="1">
      <protection locked="0"/>
    </xf>
    <xf numFmtId="2" fontId="5" fillId="0" borderId="0" xfId="0" applyNumberFormat="1" applyFont="1" applyProtection="1">
      <protection locked="0"/>
    </xf>
    <xf numFmtId="2" fontId="15" fillId="0" borderId="0" xfId="0" applyNumberFormat="1" applyFont="1" applyProtection="1">
      <protection locked="0"/>
    </xf>
    <xf numFmtId="2" fontId="15" fillId="0" borderId="0" xfId="0" applyNumberFormat="1" applyFont="1" applyAlignment="1">
      <alignment horizontal="right"/>
    </xf>
    <xf numFmtId="164" fontId="15" fillId="0" borderId="0" xfId="0" applyNumberFormat="1" applyFont="1" applyAlignment="1">
      <alignment horizontal="right"/>
    </xf>
    <xf numFmtId="2" fontId="5" fillId="0" borderId="0" xfId="0" applyNumberFormat="1" applyFont="1" applyAlignment="1">
      <alignment horizontal="right"/>
    </xf>
    <xf numFmtId="2" fontId="5" fillId="0" borderId="0" xfId="0" applyNumberFormat="1" applyFont="1" applyAlignment="1">
      <alignment horizontal="center"/>
    </xf>
    <xf numFmtId="164" fontId="0" fillId="0" borderId="0" xfId="0" applyNumberFormat="1"/>
    <xf numFmtId="2" fontId="7" fillId="0" borderId="0" xfId="0" applyNumberFormat="1" applyFont="1"/>
    <xf numFmtId="164" fontId="4" fillId="0" borderId="0" xfId="0" applyNumberFormat="1" applyFont="1"/>
    <xf numFmtId="2" fontId="6" fillId="0" borderId="2" xfId="0" applyNumberFormat="1" applyFont="1" applyBorder="1"/>
    <xf numFmtId="2" fontId="6" fillId="0" borderId="2" xfId="0" applyNumberFormat="1" applyFont="1" applyBorder="1" applyProtection="1">
      <protection locked="0"/>
    </xf>
    <xf numFmtId="1" fontId="6" fillId="0" borderId="2" xfId="0" applyNumberFormat="1" applyFont="1" applyBorder="1"/>
    <xf numFmtId="2" fontId="6" fillId="0" borderId="0" xfId="0" applyNumberFormat="1" applyFont="1"/>
    <xf numFmtId="2" fontId="17" fillId="0" borderId="0" xfId="0" applyNumberFormat="1" applyFont="1" applyAlignment="1">
      <alignment horizontal="fill"/>
    </xf>
    <xf numFmtId="2" fontId="6" fillId="0" borderId="0" xfId="0" applyNumberFormat="1" applyFont="1" applyAlignment="1">
      <alignment horizontal="fill"/>
    </xf>
    <xf numFmtId="2" fontId="14" fillId="0" borderId="0" xfId="0" applyNumberFormat="1" applyFont="1"/>
    <xf numFmtId="2" fontId="6" fillId="0" borderId="0" xfId="0" applyNumberFormat="1" applyFont="1" applyAlignment="1">
      <alignment horizontal="center"/>
    </xf>
    <xf numFmtId="44" fontId="14" fillId="0" borderId="0" xfId="1" applyFont="1" applyBorder="1"/>
    <xf numFmtId="10" fontId="14" fillId="0" borderId="0" xfId="2" applyNumberFormat="1" applyFont="1" applyFill="1" applyBorder="1" applyAlignment="1" applyProtection="1">
      <alignment horizontal="right"/>
      <protection locked="0"/>
    </xf>
    <xf numFmtId="2" fontId="17" fillId="0" borderId="0" xfId="0" applyNumberFormat="1" applyFont="1" applyProtection="1">
      <protection locked="0"/>
    </xf>
    <xf numFmtId="2" fontId="6" fillId="0" borderId="0" xfId="0" applyNumberFormat="1" applyFont="1" applyProtection="1">
      <protection locked="0"/>
    </xf>
    <xf numFmtId="2" fontId="6" fillId="0" borderId="2" xfId="0" applyNumberFormat="1" applyFont="1" applyBorder="1" applyAlignment="1">
      <alignment horizontal="center" wrapText="1"/>
    </xf>
    <xf numFmtId="44" fontId="6" fillId="0" borderId="0" xfId="1" applyFont="1" applyAlignment="1">
      <alignment horizontal="right"/>
    </xf>
    <xf numFmtId="165" fontId="14" fillId="0" borderId="0" xfId="2" applyNumberFormat="1" applyFont="1" applyAlignment="1">
      <alignment horizontal="right"/>
    </xf>
    <xf numFmtId="167" fontId="3" fillId="2" borderId="0" xfId="0" applyNumberFormat="1" applyFont="1" applyFill="1" applyAlignment="1" applyProtection="1">
      <alignment horizontal="right"/>
      <protection locked="0"/>
    </xf>
    <xf numFmtId="167" fontId="4" fillId="0" borderId="0" xfId="0" applyNumberFormat="1" applyFont="1" applyAlignment="1" applyProtection="1">
      <alignment horizontal="right"/>
      <protection locked="0"/>
    </xf>
    <xf numFmtId="167" fontId="6" fillId="0" borderId="1" xfId="0" applyNumberFormat="1" applyFont="1" applyBorder="1" applyAlignment="1">
      <alignment horizontal="right"/>
    </xf>
    <xf numFmtId="167" fontId="6" fillId="0" borderId="2" xfId="0" applyNumberFormat="1" applyFont="1" applyBorder="1" applyAlignment="1">
      <alignment horizontal="right" wrapText="1"/>
    </xf>
    <xf numFmtId="167" fontId="6" fillId="0" borderId="0" xfId="0" applyNumberFormat="1" applyFont="1" applyAlignment="1">
      <alignment horizontal="right"/>
    </xf>
    <xf numFmtId="167" fontId="17" fillId="0" borderId="0" xfId="0" applyNumberFormat="1" applyFont="1" applyAlignment="1">
      <alignment horizontal="right"/>
    </xf>
    <xf numFmtId="167" fontId="6" fillId="0" borderId="0" xfId="1" applyNumberFormat="1" applyFont="1" applyAlignment="1">
      <alignment horizontal="right"/>
    </xf>
    <xf numFmtId="167" fontId="17" fillId="0" borderId="0" xfId="1" applyNumberFormat="1" applyFont="1" applyAlignment="1">
      <alignment horizontal="right"/>
    </xf>
    <xf numFmtId="167" fontId="14" fillId="0" borderId="0" xfId="0" applyNumberFormat="1" applyFont="1" applyAlignment="1">
      <alignment horizontal="right"/>
    </xf>
    <xf numFmtId="167" fontId="15" fillId="0" borderId="0" xfId="0" applyNumberFormat="1" applyFont="1" applyAlignment="1">
      <alignment horizontal="right"/>
    </xf>
    <xf numFmtId="167" fontId="4" fillId="0" borderId="0" xfId="0" applyNumberFormat="1" applyFont="1" applyAlignment="1">
      <alignment horizontal="right"/>
    </xf>
    <xf numFmtId="167" fontId="5" fillId="0" borderId="0" xfId="0" applyNumberFormat="1" applyFont="1" applyAlignment="1">
      <alignment horizontal="right"/>
    </xf>
    <xf numFmtId="167" fontId="8" fillId="0" borderId="0" xfId="0" applyNumberFormat="1" applyFont="1" applyAlignment="1">
      <alignment horizontal="right"/>
    </xf>
    <xf numFmtId="167" fontId="0" fillId="0" borderId="0" xfId="0" applyNumberFormat="1" applyAlignment="1">
      <alignment horizontal="right"/>
    </xf>
    <xf numFmtId="44" fontId="3" fillId="2" borderId="0" xfId="1" applyFont="1" applyFill="1" applyProtection="1">
      <protection locked="0"/>
    </xf>
    <xf numFmtId="44" fontId="4" fillId="0" borderId="0" xfId="1" applyFont="1" applyProtection="1">
      <protection locked="0"/>
    </xf>
    <xf numFmtId="44" fontId="6" fillId="0" borderId="1" xfId="1" applyFont="1" applyBorder="1" applyAlignment="1">
      <alignment horizontal="right"/>
    </xf>
    <xf numFmtId="44" fontId="6" fillId="0" borderId="2" xfId="1" applyFont="1" applyBorder="1" applyAlignment="1">
      <alignment horizontal="right" wrapText="1"/>
    </xf>
    <xf numFmtId="44" fontId="14" fillId="0" borderId="0" xfId="1" applyFont="1" applyAlignment="1">
      <alignment horizontal="right"/>
    </xf>
    <xf numFmtId="44" fontId="14" fillId="0" borderId="0" xfId="1" applyFont="1" applyAlignment="1" applyProtection="1">
      <alignment horizontal="right"/>
      <protection locked="0"/>
    </xf>
    <xf numFmtId="44" fontId="14" fillId="0" borderId="0" xfId="1" applyFont="1" applyFill="1" applyBorder="1" applyAlignment="1" applyProtection="1">
      <alignment horizontal="right"/>
      <protection locked="0"/>
    </xf>
    <xf numFmtId="44" fontId="15" fillId="0" borderId="0" xfId="1" applyFont="1" applyAlignment="1">
      <alignment horizontal="right"/>
    </xf>
    <xf numFmtId="44" fontId="4" fillId="0" borderId="0" xfId="1" applyFont="1" applyAlignment="1">
      <alignment horizontal="right"/>
    </xf>
    <xf numFmtId="44" fontId="5" fillId="0" borderId="0" xfId="1" applyFont="1" applyAlignment="1">
      <alignment horizontal="right"/>
    </xf>
    <xf numFmtId="44" fontId="4" fillId="0" borderId="0" xfId="1" applyFont="1"/>
    <xf numFmtId="44" fontId="0" fillId="0" borderId="0" xfId="1" applyFont="1"/>
    <xf numFmtId="44" fontId="3" fillId="2" borderId="0" xfId="1" applyFont="1" applyFill="1" applyAlignment="1" applyProtection="1">
      <alignment horizontal="center"/>
      <protection locked="0"/>
    </xf>
    <xf numFmtId="44" fontId="4" fillId="0" borderId="0" xfId="1" applyFont="1" applyAlignment="1" applyProtection="1">
      <alignment horizontal="center"/>
      <protection locked="0"/>
    </xf>
    <xf numFmtId="44" fontId="8" fillId="0" borderId="0" xfId="1" applyFont="1" applyAlignment="1">
      <alignment horizontal="center"/>
    </xf>
    <xf numFmtId="44" fontId="4" fillId="0" borderId="0" xfId="1" applyFont="1" applyAlignment="1">
      <alignment horizontal="left"/>
    </xf>
    <xf numFmtId="2" fontId="3" fillId="2" borderId="0" xfId="0" applyNumberFormat="1" applyFont="1" applyFill="1" applyAlignment="1" applyProtection="1">
      <alignment horizontal="left"/>
      <protection locked="0"/>
    </xf>
    <xf numFmtId="2" fontId="4" fillId="0" borderId="0" xfId="0" applyNumberFormat="1" applyFont="1" applyAlignment="1" applyProtection="1">
      <alignment horizontal="left"/>
      <protection locked="0"/>
    </xf>
    <xf numFmtId="2" fontId="6" fillId="0" borderId="1" xfId="0" applyNumberFormat="1" applyFont="1" applyBorder="1" applyAlignment="1" applyProtection="1">
      <alignment horizontal="left"/>
      <protection locked="0"/>
    </xf>
    <xf numFmtId="1" fontId="6" fillId="0" borderId="2" xfId="0" applyNumberFormat="1" applyFont="1" applyBorder="1" applyAlignment="1">
      <alignment horizontal="left"/>
    </xf>
    <xf numFmtId="1" fontId="14" fillId="0" borderId="0" xfId="0" applyNumberFormat="1" applyFont="1" applyAlignment="1">
      <alignment horizontal="left"/>
    </xf>
    <xf numFmtId="2" fontId="6" fillId="0" borderId="0" xfId="0" applyNumberFormat="1" applyFont="1" applyAlignment="1" applyProtection="1">
      <alignment horizontal="left"/>
      <protection locked="0"/>
    </xf>
    <xf numFmtId="2" fontId="14" fillId="0" borderId="0" xfId="0" applyNumberFormat="1" applyFont="1" applyAlignment="1" applyProtection="1">
      <alignment horizontal="left"/>
      <protection locked="0"/>
    </xf>
    <xf numFmtId="2" fontId="15" fillId="0" borderId="0" xfId="0" applyNumberFormat="1" applyFont="1" applyAlignment="1" applyProtection="1">
      <alignment horizontal="left"/>
      <protection locked="0"/>
    </xf>
    <xf numFmtId="2" fontId="5" fillId="0" borderId="0" xfId="0" applyNumberFormat="1" applyFont="1" applyAlignment="1" applyProtection="1">
      <alignment horizontal="left"/>
      <protection locked="0"/>
    </xf>
    <xf numFmtId="2" fontId="4" fillId="0" borderId="0" xfId="0" applyNumberFormat="1" applyFont="1" applyAlignment="1">
      <alignment horizontal="left"/>
    </xf>
    <xf numFmtId="1" fontId="4" fillId="0" borderId="0" xfId="0" applyNumberFormat="1" applyFont="1" applyAlignment="1">
      <alignment horizontal="left"/>
    </xf>
    <xf numFmtId="2" fontId="0" fillId="0" borderId="0" xfId="0" applyNumberFormat="1" applyAlignment="1">
      <alignment horizontal="left"/>
    </xf>
    <xf numFmtId="0" fontId="0" fillId="0" borderId="0" xfId="0" applyAlignment="1">
      <alignment horizontal="left"/>
    </xf>
    <xf numFmtId="0" fontId="18" fillId="0" borderId="0" xfId="0" applyFont="1" applyAlignment="1">
      <alignment horizontal="center"/>
    </xf>
    <xf numFmtId="0" fontId="18" fillId="0" borderId="0" xfId="0" applyFont="1"/>
    <xf numFmtId="1" fontId="18" fillId="0" borderId="0" xfId="0" applyNumberFormat="1" applyFont="1" applyAlignment="1">
      <alignment horizontal="center"/>
    </xf>
    <xf numFmtId="0" fontId="18" fillId="0" borderId="2" xfId="0" applyFont="1" applyBorder="1" applyAlignment="1">
      <alignment wrapText="1"/>
    </xf>
    <xf numFmtId="0" fontId="18" fillId="0" borderId="9" xfId="0" applyFont="1" applyBorder="1" applyAlignment="1">
      <alignment wrapText="1"/>
    </xf>
    <xf numFmtId="8" fontId="18" fillId="0" borderId="4" xfId="0" applyNumberFormat="1" applyFont="1" applyBorder="1" applyAlignment="1">
      <alignment horizontal="center"/>
    </xf>
    <xf numFmtId="8" fontId="18" fillId="0" borderId="3" xfId="0" applyNumberFormat="1" applyFont="1" applyBorder="1" applyAlignment="1">
      <alignment horizontal="center"/>
    </xf>
    <xf numFmtId="8" fontId="18" fillId="0" borderId="5" xfId="0" applyNumberFormat="1" applyFont="1" applyBorder="1" applyAlignment="1">
      <alignment horizontal="center"/>
    </xf>
    <xf numFmtId="8" fontId="18" fillId="0" borderId="6" xfId="0" applyNumberFormat="1" applyFont="1" applyBorder="1" applyAlignment="1">
      <alignment horizontal="center"/>
    </xf>
    <xf numFmtId="8" fontId="18" fillId="0" borderId="0" xfId="0" applyNumberFormat="1" applyFont="1" applyAlignment="1">
      <alignment horizontal="center"/>
    </xf>
    <xf numFmtId="8" fontId="18" fillId="0" borderId="7" xfId="0" applyNumberFormat="1" applyFont="1" applyBorder="1" applyAlignment="1">
      <alignment horizontal="center"/>
    </xf>
    <xf numFmtId="8" fontId="18" fillId="0" borderId="8" xfId="0" applyNumberFormat="1" applyFont="1" applyBorder="1" applyAlignment="1">
      <alignment horizontal="center"/>
    </xf>
    <xf numFmtId="8" fontId="18" fillId="0" borderId="2" xfId="0" applyNumberFormat="1" applyFont="1" applyBorder="1" applyAlignment="1">
      <alignment horizontal="center"/>
    </xf>
    <xf numFmtId="8" fontId="18" fillId="0" borderId="9" xfId="0" applyNumberFormat="1" applyFont="1" applyBorder="1" applyAlignment="1">
      <alignment horizontal="center"/>
    </xf>
    <xf numFmtId="44" fontId="6" fillId="0" borderId="0" xfId="1" applyFont="1" applyBorder="1"/>
    <xf numFmtId="44" fontId="6" fillId="0" borderId="0" xfId="1" applyFont="1"/>
    <xf numFmtId="0" fontId="20" fillId="0" borderId="7" xfId="0" applyFont="1" applyBorder="1" applyAlignment="1">
      <alignment horizontal="center" wrapText="1"/>
    </xf>
    <xf numFmtId="2" fontId="17" fillId="0" borderId="16" xfId="0" applyNumberFormat="1" applyFont="1" applyBorder="1" applyProtection="1">
      <protection locked="0"/>
    </xf>
    <xf numFmtId="2" fontId="6" fillId="0" borderId="16" xfId="0" applyNumberFormat="1" applyFont="1" applyBorder="1" applyAlignment="1" applyProtection="1">
      <alignment horizontal="left"/>
      <protection locked="0"/>
    </xf>
    <xf numFmtId="2" fontId="6" fillId="0" borderId="16" xfId="0" applyNumberFormat="1" applyFont="1" applyBorder="1" applyProtection="1">
      <protection locked="0"/>
    </xf>
    <xf numFmtId="44" fontId="6" fillId="0" borderId="16" xfId="1" applyFont="1" applyBorder="1" applyAlignment="1">
      <alignment horizontal="right"/>
    </xf>
    <xf numFmtId="167" fontId="17" fillId="0" borderId="16" xfId="1" applyNumberFormat="1" applyFont="1" applyBorder="1" applyAlignment="1">
      <alignment horizontal="right"/>
    </xf>
    <xf numFmtId="2" fontId="17" fillId="0" borderId="16" xfId="0" applyNumberFormat="1" applyFont="1" applyBorder="1" applyAlignment="1">
      <alignment horizontal="fill"/>
    </xf>
    <xf numFmtId="167" fontId="17" fillId="0" borderId="17" xfId="1" applyNumberFormat="1" applyFont="1" applyBorder="1" applyAlignment="1">
      <alignment horizontal="right"/>
    </xf>
    <xf numFmtId="2" fontId="17" fillId="0" borderId="17" xfId="0" applyNumberFormat="1" applyFont="1" applyBorder="1" applyAlignment="1">
      <alignment horizontal="fill"/>
    </xf>
    <xf numFmtId="167" fontId="17" fillId="0" borderId="1" xfId="1" applyNumberFormat="1" applyFont="1" applyBorder="1" applyAlignment="1">
      <alignment horizontal="right"/>
    </xf>
    <xf numFmtId="2" fontId="17" fillId="0" borderId="1" xfId="0" applyNumberFormat="1" applyFont="1" applyBorder="1" applyAlignment="1">
      <alignment horizontal="fill"/>
    </xf>
    <xf numFmtId="0" fontId="0" fillId="0" borderId="1" xfId="0" applyBorder="1"/>
    <xf numFmtId="164" fontId="5" fillId="0" borderId="1" xfId="0" applyNumberFormat="1" applyFont="1" applyBorder="1" applyAlignment="1">
      <alignment horizontal="right"/>
    </xf>
    <xf numFmtId="2" fontId="6" fillId="0" borderId="16" xfId="0" applyNumberFormat="1" applyFont="1" applyBorder="1" applyAlignment="1">
      <alignment horizontal="fill"/>
    </xf>
    <xf numFmtId="167" fontId="6" fillId="0" borderId="1" xfId="1" applyNumberFormat="1" applyFont="1" applyBorder="1" applyAlignment="1">
      <alignment horizontal="right"/>
    </xf>
    <xf numFmtId="2" fontId="6" fillId="0" borderId="1" xfId="0" applyNumberFormat="1" applyFont="1" applyBorder="1"/>
    <xf numFmtId="2" fontId="14" fillId="0" borderId="1" xfId="0" applyNumberFormat="1" applyFont="1" applyBorder="1"/>
    <xf numFmtId="44" fontId="14" fillId="0" borderId="1" xfId="1" applyFont="1" applyBorder="1" applyAlignment="1">
      <alignment horizontal="right"/>
    </xf>
    <xf numFmtId="167" fontId="14" fillId="0" borderId="1" xfId="0" applyNumberFormat="1" applyFont="1" applyBorder="1" applyAlignment="1">
      <alignment horizontal="right"/>
    </xf>
    <xf numFmtId="164" fontId="17" fillId="0" borderId="1" xfId="1" applyNumberFormat="1" applyFont="1" applyBorder="1" applyAlignment="1">
      <alignment horizontal="right"/>
    </xf>
    <xf numFmtId="164" fontId="17" fillId="0" borderId="0" xfId="1" applyNumberFormat="1" applyFont="1" applyAlignment="1">
      <alignment horizontal="right"/>
    </xf>
    <xf numFmtId="164" fontId="17" fillId="0" borderId="17" xfId="1" applyNumberFormat="1" applyFont="1" applyBorder="1" applyAlignment="1">
      <alignment horizontal="right"/>
    </xf>
    <xf numFmtId="1" fontId="6" fillId="0" borderId="0" xfId="0" applyNumberFormat="1" applyFont="1" applyAlignment="1">
      <alignment horizontal="left"/>
    </xf>
    <xf numFmtId="2" fontId="6" fillId="0" borderId="0" xfId="0" applyNumberFormat="1" applyFont="1" applyAlignment="1">
      <alignment horizontal="left"/>
    </xf>
    <xf numFmtId="166" fontId="6" fillId="0" borderId="0" xfId="0" applyNumberFormat="1" applyFont="1" applyAlignment="1">
      <alignment horizontal="left"/>
    </xf>
    <xf numFmtId="44" fontId="6" fillId="0" borderId="0" xfId="1" applyFont="1" applyBorder="1" applyAlignment="1">
      <alignment horizontal="left"/>
    </xf>
    <xf numFmtId="1" fontId="6" fillId="0" borderId="0" xfId="0" applyNumberFormat="1" applyFont="1"/>
    <xf numFmtId="166" fontId="6" fillId="0" borderId="0" xfId="0" applyNumberFormat="1" applyFont="1"/>
    <xf numFmtId="1" fontId="6" fillId="0" borderId="1" xfId="0" applyNumberFormat="1" applyFont="1" applyBorder="1"/>
    <xf numFmtId="2" fontId="3" fillId="0" borderId="0" xfId="0" applyNumberFormat="1" applyFont="1" applyProtection="1">
      <protection locked="0"/>
    </xf>
    <xf numFmtId="166" fontId="3" fillId="2" borderId="0" xfId="0" applyNumberFormat="1" applyFont="1" applyFill="1" applyProtection="1">
      <protection locked="0"/>
    </xf>
    <xf numFmtId="166" fontId="4" fillId="0" borderId="0" xfId="0" applyNumberFormat="1" applyFont="1" applyProtection="1">
      <protection locked="0"/>
    </xf>
    <xf numFmtId="166" fontId="4" fillId="0" borderId="1" xfId="0" applyNumberFormat="1" applyFont="1" applyBorder="1" applyAlignment="1">
      <alignment horizontal="right"/>
    </xf>
    <xf numFmtId="166" fontId="6" fillId="0" borderId="2" xfId="0" applyNumberFormat="1" applyFont="1" applyBorder="1" applyAlignment="1">
      <alignment horizontal="center" wrapText="1"/>
    </xf>
    <xf numFmtId="166" fontId="17" fillId="0" borderId="0" xfId="0" applyNumberFormat="1" applyFont="1" applyAlignment="1">
      <alignment horizontal="fill"/>
    </xf>
    <xf numFmtId="166" fontId="6" fillId="0" borderId="0" xfId="0" applyNumberFormat="1" applyFont="1" applyAlignment="1">
      <alignment horizontal="fill"/>
    </xf>
    <xf numFmtId="166" fontId="6" fillId="0" borderId="0" xfId="0" applyNumberFormat="1" applyFont="1" applyAlignment="1">
      <alignment horizontal="center"/>
    </xf>
    <xf numFmtId="166" fontId="17" fillId="0" borderId="1" xfId="0" applyNumberFormat="1" applyFont="1" applyBorder="1" applyAlignment="1">
      <alignment horizontal="fill"/>
    </xf>
    <xf numFmtId="166" fontId="17" fillId="0" borderId="17" xfId="0" applyNumberFormat="1" applyFont="1" applyBorder="1" applyAlignment="1">
      <alignment horizontal="fill"/>
    </xf>
    <xf numFmtId="166" fontId="5" fillId="0" borderId="0" xfId="0" applyNumberFormat="1" applyFont="1" applyAlignment="1">
      <alignment horizontal="right"/>
    </xf>
    <xf numFmtId="166" fontId="4" fillId="0" borderId="0" xfId="0" applyNumberFormat="1" applyFont="1" applyAlignment="1">
      <alignment horizontal="right"/>
    </xf>
    <xf numFmtId="166" fontId="0" fillId="0" borderId="0" xfId="0" applyNumberFormat="1"/>
    <xf numFmtId="0" fontId="21" fillId="0" borderId="0" xfId="0" applyFont="1" applyAlignment="1">
      <alignment horizontal="center" vertical="center"/>
    </xf>
    <xf numFmtId="0" fontId="0" fillId="0" borderId="0" xfId="0" applyAlignment="1">
      <alignment vertical="top" wrapText="1"/>
    </xf>
    <xf numFmtId="0" fontId="0" fillId="0" borderId="0" xfId="0" applyAlignment="1">
      <alignment wrapText="1"/>
    </xf>
    <xf numFmtId="0" fontId="22" fillId="0" borderId="0" xfId="3" applyAlignment="1">
      <alignment wrapText="1"/>
    </xf>
    <xf numFmtId="2" fontId="5" fillId="0" borderId="0" xfId="0" applyNumberFormat="1" applyFont="1" applyAlignment="1">
      <alignment horizontal="right" vertical="justify"/>
    </xf>
    <xf numFmtId="2" fontId="17" fillId="0" borderId="3" xfId="0" applyNumberFormat="1" applyFont="1" applyBorder="1" applyAlignment="1">
      <alignment horizontal="left" vertical="top" wrapText="1"/>
    </xf>
    <xf numFmtId="2" fontId="17" fillId="0" borderId="0" xfId="0" applyNumberFormat="1" applyFont="1" applyAlignment="1">
      <alignment horizontal="left" vertical="top" wrapText="1"/>
    </xf>
    <xf numFmtId="2" fontId="17" fillId="0" borderId="0" xfId="0" applyNumberFormat="1" applyFont="1" applyAlignment="1">
      <alignment horizontal="left"/>
    </xf>
    <xf numFmtId="2" fontId="17" fillId="0" borderId="0" xfId="0" applyNumberFormat="1" applyFont="1" applyAlignment="1">
      <alignment horizontal="left" vertical="top"/>
    </xf>
    <xf numFmtId="2" fontId="17" fillId="0" borderId="1" xfId="0" applyNumberFormat="1" applyFont="1" applyBorder="1" applyAlignment="1">
      <alignment horizontal="left"/>
    </xf>
    <xf numFmtId="2" fontId="17" fillId="0" borderId="1" xfId="0" applyNumberFormat="1" applyFont="1" applyBorder="1" applyAlignment="1">
      <alignment horizontal="left" vertical="top"/>
    </xf>
    <xf numFmtId="2" fontId="17" fillId="0" borderId="0" xfId="0" applyNumberFormat="1" applyFont="1" applyAlignment="1" applyProtection="1">
      <alignment horizontal="left"/>
      <protection locked="0"/>
    </xf>
    <xf numFmtId="2" fontId="17" fillId="0" borderId="17" xfId="0" applyNumberFormat="1" applyFont="1" applyBorder="1" applyAlignment="1">
      <alignment horizontal="left"/>
    </xf>
    <xf numFmtId="2" fontId="17" fillId="0" borderId="16" xfId="0" applyNumberFormat="1" applyFont="1" applyBorder="1" applyAlignment="1">
      <alignment horizontal="left"/>
    </xf>
    <xf numFmtId="2" fontId="17" fillId="0" borderId="16" xfId="0" applyNumberFormat="1" applyFont="1" applyBorder="1" applyAlignment="1">
      <alignment horizontal="left" vertical="top"/>
    </xf>
    <xf numFmtId="0" fontId="20" fillId="0" borderId="3" xfId="0" applyFont="1" applyBorder="1" applyAlignment="1">
      <alignment horizontal="center" wrapText="1"/>
    </xf>
    <xf numFmtId="0" fontId="20" fillId="0" borderId="5" xfId="0" applyFont="1" applyBorder="1" applyAlignment="1">
      <alignment horizontal="center" wrapText="1"/>
    </xf>
    <xf numFmtId="0" fontId="18" fillId="0" borderId="11" xfId="0" applyFont="1" applyBorder="1" applyAlignment="1">
      <alignment horizontal="center"/>
    </xf>
    <xf numFmtId="0" fontId="18" fillId="0" borderId="12" xfId="0" applyFont="1" applyBorder="1" applyAlignment="1">
      <alignment horizontal="center"/>
    </xf>
    <xf numFmtId="0" fontId="18" fillId="0" borderId="0" xfId="0" applyFont="1" applyAlignment="1">
      <alignment horizontal="center" wrapText="1"/>
    </xf>
    <xf numFmtId="0" fontId="18" fillId="0" borderId="0" xfId="0" applyFont="1" applyAlignment="1">
      <alignment horizontal="center"/>
    </xf>
    <xf numFmtId="0" fontId="20" fillId="0" borderId="0" xfId="0" applyFont="1" applyAlignment="1">
      <alignment horizontal="center" wrapText="1"/>
    </xf>
    <xf numFmtId="0" fontId="20" fillId="0" borderId="7" xfId="0" applyFont="1" applyBorder="1" applyAlignment="1">
      <alignment horizontal="center" wrapText="1"/>
    </xf>
    <xf numFmtId="0" fontId="23" fillId="0" borderId="0" xfId="0" applyFont="1"/>
    <xf numFmtId="0" fontId="24" fillId="0" borderId="0" xfId="0" applyFont="1"/>
    <xf numFmtId="0" fontId="26" fillId="0" borderId="13" xfId="0" applyFont="1" applyBorder="1" applyAlignment="1">
      <alignment horizontal="center" wrapText="1"/>
    </xf>
    <xf numFmtId="0" fontId="26" fillId="0" borderId="14" xfId="0" applyFont="1" applyBorder="1" applyAlignment="1">
      <alignment horizontal="center" wrapText="1"/>
    </xf>
    <xf numFmtId="8" fontId="27" fillId="0" borderId="2" xfId="0" applyNumberFormat="1" applyFont="1" applyBorder="1" applyAlignment="1">
      <alignment wrapText="1"/>
    </xf>
    <xf numFmtId="0" fontId="18" fillId="0" borderId="7" xfId="0" applyFont="1" applyBorder="1" applyAlignment="1">
      <alignment wrapText="1"/>
    </xf>
    <xf numFmtId="0" fontId="26" fillId="0" borderId="11" xfId="0" applyFont="1" applyBorder="1" applyAlignment="1">
      <alignment horizontal="center"/>
    </xf>
    <xf numFmtId="0" fontId="18" fillId="0" borderId="7" xfId="0" applyFont="1" applyBorder="1" applyAlignment="1">
      <alignment horizontal="center"/>
    </xf>
    <xf numFmtId="0" fontId="26" fillId="0" borderId="10" xfId="0" applyFont="1" applyBorder="1" applyAlignment="1">
      <alignment horizontal="center"/>
    </xf>
    <xf numFmtId="0" fontId="28" fillId="0" borderId="11" xfId="0" applyFont="1" applyBorder="1" applyAlignment="1">
      <alignment horizontal="center"/>
    </xf>
    <xf numFmtId="0" fontId="27" fillId="0" borderId="11" xfId="0" applyFont="1" applyBorder="1" applyAlignment="1">
      <alignment horizontal="center"/>
    </xf>
    <xf numFmtId="0" fontId="28" fillId="0" borderId="12" xfId="0" applyFont="1" applyBorder="1" applyAlignment="1">
      <alignment horizontal="center"/>
    </xf>
    <xf numFmtId="0" fontId="28" fillId="0" borderId="7" xfId="0" applyFont="1" applyBorder="1" applyAlignment="1">
      <alignment horizontal="center"/>
    </xf>
    <xf numFmtId="0" fontId="28" fillId="0" borderId="10" xfId="0" applyFont="1" applyBorder="1" applyAlignment="1">
      <alignment horizontal="center"/>
    </xf>
    <xf numFmtId="0" fontId="26" fillId="0" borderId="15" xfId="0" applyFont="1" applyBorder="1" applyAlignment="1">
      <alignment horizontal="center" wrapText="1"/>
    </xf>
    <xf numFmtId="0" fontId="28" fillId="0" borderId="13" xfId="0" applyFont="1" applyBorder="1" applyAlignment="1">
      <alignment horizontal="center"/>
    </xf>
    <xf numFmtId="0" fontId="28" fillId="0" borderId="14" xfId="0" applyFont="1" applyBorder="1" applyAlignment="1">
      <alignment horizontal="center"/>
    </xf>
    <xf numFmtId="0" fontId="27" fillId="0" borderId="14" xfId="0" applyFont="1" applyBorder="1" applyAlignment="1">
      <alignment horizontal="center"/>
    </xf>
    <xf numFmtId="0" fontId="28" fillId="0" borderId="15" xfId="0" applyFont="1" applyBorder="1" applyAlignment="1">
      <alignment horizontal="center"/>
    </xf>
    <xf numFmtId="0" fontId="26" fillId="0" borderId="0" xfId="0" applyFont="1" applyAlignment="1">
      <alignment horizontal="center"/>
    </xf>
    <xf numFmtId="0" fontId="20" fillId="0" borderId="6" xfId="0" applyFont="1" applyBorder="1" applyAlignment="1">
      <alignment horizontal="center" wrapText="1"/>
    </xf>
    <xf numFmtId="6" fontId="27" fillId="0" borderId="2" xfId="0" applyNumberFormat="1" applyFont="1" applyBorder="1" applyAlignment="1">
      <alignment wrapText="1"/>
    </xf>
    <xf numFmtId="0" fontId="27" fillId="0" borderId="2" xfId="0" applyFont="1" applyBorder="1" applyAlignment="1">
      <alignment wrapText="1"/>
    </xf>
    <xf numFmtId="0" fontId="18" fillId="0" borderId="6" xfId="0" applyFont="1" applyBorder="1" applyAlignment="1">
      <alignment wrapText="1"/>
    </xf>
    <xf numFmtId="0" fontId="18" fillId="0" borderId="6" xfId="0" applyFont="1" applyBorder="1" applyAlignment="1">
      <alignment horizontal="center"/>
    </xf>
    <xf numFmtId="0" fontId="19" fillId="0" borderId="6" xfId="0" applyFont="1" applyBorder="1" applyAlignment="1">
      <alignment horizontal="center"/>
    </xf>
    <xf numFmtId="2" fontId="28" fillId="0" borderId="13" xfId="0" applyNumberFormat="1" applyFont="1" applyBorder="1" applyAlignment="1">
      <alignment horizontal="center"/>
    </xf>
    <xf numFmtId="2" fontId="28" fillId="0" borderId="14" xfId="0" applyNumberFormat="1" applyFont="1" applyBorder="1" applyAlignment="1">
      <alignment horizontal="center"/>
    </xf>
    <xf numFmtId="2" fontId="27" fillId="0" borderId="14" xfId="0" applyNumberFormat="1" applyFont="1" applyBorder="1" applyAlignment="1">
      <alignment horizontal="center"/>
    </xf>
    <xf numFmtId="2" fontId="28" fillId="0" borderId="15" xfId="0" applyNumberFormat="1" applyFont="1" applyBorder="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ferrin\Downloads\Peanuts-RUN-2023.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Shared%20drives\Budgets%202023\2023%20Shared\Peanuts-CV-2023.xls" TargetMode="External"/><Relationship Id="rId1" Type="http://schemas.openxmlformats.org/officeDocument/2006/relationships/externalLinkPath" Target="file:///C:\Users\clferrin\Downloads\Peanuts-CV-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anuts-RUN"/>
      <sheetName val="Chemicals"/>
      <sheetName val="Machinery"/>
      <sheetName val="Seed"/>
      <sheetName val="Rates"/>
      <sheetName val="Mach Info"/>
    </sheetNames>
    <sheetDataSet>
      <sheetData sheetId="0" refreshError="1"/>
      <sheetData sheetId="1">
        <row r="7">
          <cell r="A7">
            <v>1</v>
          </cell>
          <cell r="B7" t="str">
            <v>HERBICIDE</v>
          </cell>
          <cell r="C7" t="str">
            <v>2, 4-D AMINE</v>
          </cell>
          <cell r="E7" t="str">
            <v>GAL</v>
          </cell>
          <cell r="F7" t="str">
            <v>PT</v>
          </cell>
          <cell r="G7">
            <v>11</v>
          </cell>
          <cell r="H7">
            <v>18.13</v>
          </cell>
          <cell r="I7">
            <v>14.57</v>
          </cell>
          <cell r="J7" t="str">
            <v>2,4-D</v>
          </cell>
        </row>
        <row r="8">
          <cell r="A8">
            <v>2</v>
          </cell>
          <cell r="B8" t="str">
            <v>HERBICIDE</v>
          </cell>
          <cell r="C8" t="str">
            <v>2, 4-DB 200</v>
          </cell>
          <cell r="E8" t="str">
            <v>GAL</v>
          </cell>
          <cell r="F8" t="str">
            <v>PT</v>
          </cell>
          <cell r="G8">
            <v>28</v>
          </cell>
          <cell r="H8">
            <v>28</v>
          </cell>
          <cell r="I8">
            <v>28</v>
          </cell>
          <cell r="J8" t="str">
            <v>2, 4-DB</v>
          </cell>
        </row>
        <row r="9">
          <cell r="A9">
            <v>3</v>
          </cell>
          <cell r="B9" t="str">
            <v>FUNGICIDE</v>
          </cell>
          <cell r="C9" t="str">
            <v>ABOUND FL</v>
          </cell>
          <cell r="D9" t="str">
            <v>SYNGENTA</v>
          </cell>
          <cell r="E9" t="str">
            <v>GAL</v>
          </cell>
          <cell r="F9" t="str">
            <v>OZ</v>
          </cell>
          <cell r="G9">
            <v>226.8</v>
          </cell>
          <cell r="H9">
            <v>225</v>
          </cell>
          <cell r="I9">
            <v>225.9</v>
          </cell>
          <cell r="J9" t="str">
            <v>azoxystrobin (Abound)</v>
          </cell>
        </row>
        <row r="10">
          <cell r="A10">
            <v>4</v>
          </cell>
          <cell r="B10" t="str">
            <v>BACTERICIDE</v>
          </cell>
          <cell r="C10" t="str">
            <v>AG STREP (MYCIN)</v>
          </cell>
          <cell r="E10" t="str">
            <v xml:space="preserve">LB </v>
          </cell>
          <cell r="G10">
            <v>17.253000000000004</v>
          </cell>
          <cell r="H10">
            <v>14.4</v>
          </cell>
          <cell r="I10">
            <v>15.83</v>
          </cell>
          <cell r="J10" t="str">
            <v>streptomycin (Ag Strep)</v>
          </cell>
        </row>
        <row r="11">
          <cell r="A11">
            <v>5</v>
          </cell>
          <cell r="B11" t="str">
            <v>FUNGICIDE</v>
          </cell>
          <cell r="C11" t="str">
            <v>ALIETTE</v>
          </cell>
          <cell r="E11" t="str">
            <v>LB</v>
          </cell>
          <cell r="G11">
            <v>13.23</v>
          </cell>
          <cell r="H11">
            <v>12.06</v>
          </cell>
          <cell r="I11">
            <v>12.65</v>
          </cell>
          <cell r="J11" t="str">
            <v>al tris phosphonate (Aliette)</v>
          </cell>
        </row>
        <row r="12">
          <cell r="A12">
            <v>7</v>
          </cell>
          <cell r="B12" t="str">
            <v>INSECTICIDE</v>
          </cell>
          <cell r="C12" t="str">
            <v>AMBUSH</v>
          </cell>
          <cell r="E12" t="str">
            <v>GAL</v>
          </cell>
          <cell r="F12" t="str">
            <v>OZ</v>
          </cell>
          <cell r="G12">
            <v>88</v>
          </cell>
          <cell r="H12">
            <v>85.5</v>
          </cell>
          <cell r="I12">
            <v>86.75</v>
          </cell>
          <cell r="J12" t="str">
            <v>permethrin (Ambush)</v>
          </cell>
        </row>
        <row r="13">
          <cell r="A13">
            <v>8</v>
          </cell>
          <cell r="B13" t="str">
            <v>INSECTICIDE</v>
          </cell>
          <cell r="C13" t="str">
            <v>AMMO</v>
          </cell>
          <cell r="E13" t="str">
            <v>GAL</v>
          </cell>
          <cell r="F13" t="str">
            <v>OZ</v>
          </cell>
          <cell r="G13">
            <v>55.13</v>
          </cell>
          <cell r="H13">
            <v>55</v>
          </cell>
          <cell r="I13">
            <v>55.07</v>
          </cell>
          <cell r="J13" t="str">
            <v>cypermethrin (Ammo)</v>
          </cell>
        </row>
        <row r="14">
          <cell r="A14">
            <v>9</v>
          </cell>
          <cell r="B14" t="str">
            <v>INSECTICIDE</v>
          </cell>
          <cell r="C14" t="str">
            <v>ASANA XL</v>
          </cell>
          <cell r="D14" t="str">
            <v>DUPONT</v>
          </cell>
          <cell r="E14" t="str">
            <v>GAL</v>
          </cell>
          <cell r="F14" t="str">
            <v>OZ</v>
          </cell>
          <cell r="G14">
            <v>71.14</v>
          </cell>
          <cell r="H14">
            <v>108.95</v>
          </cell>
          <cell r="I14">
            <v>90.05</v>
          </cell>
          <cell r="J14" t="str">
            <v>esfenvalerate (Asana)</v>
          </cell>
        </row>
        <row r="15">
          <cell r="A15">
            <v>10</v>
          </cell>
          <cell r="B15" t="str">
            <v>HERBICIDE</v>
          </cell>
          <cell r="C15" t="str">
            <v>AATREX 4L</v>
          </cell>
          <cell r="D15" t="str">
            <v>NOVARTIS</v>
          </cell>
          <cell r="E15" t="str">
            <v>GAL</v>
          </cell>
          <cell r="F15" t="str">
            <v>QT</v>
          </cell>
          <cell r="G15">
            <v>12</v>
          </cell>
          <cell r="H15">
            <v>21.76</v>
          </cell>
          <cell r="I15">
            <v>16.88</v>
          </cell>
          <cell r="J15" t="str">
            <v>atrazine (Aatrex)</v>
          </cell>
        </row>
        <row r="16">
          <cell r="A16">
            <v>12</v>
          </cell>
          <cell r="B16" t="str">
            <v>FUNGICIDE</v>
          </cell>
          <cell r="C16" t="str">
            <v>BANNER</v>
          </cell>
          <cell r="E16" t="str">
            <v>GAL</v>
          </cell>
          <cell r="G16">
            <v>279</v>
          </cell>
          <cell r="H16">
            <v>261</v>
          </cell>
          <cell r="I16">
            <v>270</v>
          </cell>
          <cell r="J16" t="str">
            <v>propiconazole (Banner)</v>
          </cell>
        </row>
        <row r="17">
          <cell r="A17">
            <v>13</v>
          </cell>
          <cell r="B17" t="str">
            <v>HERBICIDE</v>
          </cell>
          <cell r="C17" t="str">
            <v>BASAGRAN</v>
          </cell>
          <cell r="D17" t="str">
            <v>BASF</v>
          </cell>
          <cell r="E17" t="str">
            <v>GAL</v>
          </cell>
          <cell r="F17" t="str">
            <v>PT</v>
          </cell>
          <cell r="G17">
            <v>75</v>
          </cell>
          <cell r="H17">
            <v>79.2</v>
          </cell>
          <cell r="I17">
            <v>77.099999999999994</v>
          </cell>
          <cell r="J17" t="str">
            <v>bentazon (Basagran)</v>
          </cell>
        </row>
        <row r="18">
          <cell r="A18">
            <v>14</v>
          </cell>
          <cell r="B18" t="str">
            <v>FUMIGANT</v>
          </cell>
          <cell r="C18" t="str">
            <v>BASAMID</v>
          </cell>
          <cell r="E18" t="str">
            <v>LB</v>
          </cell>
          <cell r="G18">
            <v>2.97</v>
          </cell>
          <cell r="H18">
            <v>2.7</v>
          </cell>
          <cell r="I18">
            <v>2.84</v>
          </cell>
          <cell r="J18" t="str">
            <v>dazomet (Basamid)</v>
          </cell>
        </row>
        <row r="19">
          <cell r="A19">
            <v>15</v>
          </cell>
          <cell r="B19" t="str">
            <v>FUNGICIDE</v>
          </cell>
          <cell r="C19" t="str">
            <v>BAYLETON 50DF</v>
          </cell>
          <cell r="E19" t="str">
            <v>LB</v>
          </cell>
          <cell r="G19">
            <v>65.7</v>
          </cell>
          <cell r="H19">
            <v>63</v>
          </cell>
          <cell r="I19">
            <v>64.349999999999994</v>
          </cell>
          <cell r="J19" t="str">
            <v>triadimefon (Bayleton)</v>
          </cell>
        </row>
        <row r="20">
          <cell r="A20">
            <v>16</v>
          </cell>
          <cell r="B20" t="str">
            <v>FUNGICIDE</v>
          </cell>
          <cell r="C20" t="str">
            <v>BENLATE 50W</v>
          </cell>
          <cell r="E20" t="str">
            <v>LB</v>
          </cell>
          <cell r="F20" t="str">
            <v>LB</v>
          </cell>
          <cell r="G20">
            <v>18</v>
          </cell>
          <cell r="H20">
            <v>15.201000000000001</v>
          </cell>
          <cell r="I20">
            <v>16.600000000000001</v>
          </cell>
          <cell r="J20" t="str">
            <v>benomyl (Benlate)</v>
          </cell>
        </row>
        <row r="21">
          <cell r="A21">
            <v>17</v>
          </cell>
          <cell r="B21" t="str">
            <v>HERBICIDE</v>
          </cell>
          <cell r="C21" t="str">
            <v>BICEP II MAGNUM</v>
          </cell>
          <cell r="D21" t="str">
            <v>NOVARTIS</v>
          </cell>
          <cell r="E21" t="str">
            <v>GAL</v>
          </cell>
          <cell r="F21" t="str">
            <v>QT</v>
          </cell>
          <cell r="G21">
            <v>29.44</v>
          </cell>
          <cell r="H21">
            <v>35</v>
          </cell>
          <cell r="I21">
            <v>32.22</v>
          </cell>
          <cell r="J21" t="str">
            <v>s-metolachlor+atrazine (Bicep)</v>
          </cell>
        </row>
        <row r="22">
          <cell r="A22">
            <v>18</v>
          </cell>
          <cell r="B22" t="str">
            <v>INSECTICIDE</v>
          </cell>
          <cell r="C22" t="str">
            <v>BIDRIN</v>
          </cell>
          <cell r="E22" t="str">
            <v>GAL</v>
          </cell>
          <cell r="F22" t="str">
            <v>OZ</v>
          </cell>
          <cell r="G22">
            <v>116</v>
          </cell>
          <cell r="H22">
            <v>139.41</v>
          </cell>
          <cell r="I22">
            <v>127.71</v>
          </cell>
          <cell r="J22" t="str">
            <v>dicrotophos (Bidrin)</v>
          </cell>
        </row>
        <row r="23">
          <cell r="A23">
            <v>19</v>
          </cell>
          <cell r="B23" t="str">
            <v>HERBICIDE</v>
          </cell>
          <cell r="C23" t="str">
            <v>DIREX</v>
          </cell>
          <cell r="E23" t="str">
            <v>GAL</v>
          </cell>
          <cell r="F23" t="str">
            <v>PT</v>
          </cell>
          <cell r="G23">
            <v>25.6</v>
          </cell>
          <cell r="H23">
            <v>18</v>
          </cell>
          <cell r="I23">
            <v>21.8</v>
          </cell>
          <cell r="J23" t="str">
            <v>Diuron (Direx)</v>
          </cell>
        </row>
        <row r="24">
          <cell r="A24">
            <v>20</v>
          </cell>
          <cell r="B24" t="str">
            <v>HERBICIDE</v>
          </cell>
          <cell r="C24" t="str">
            <v>BLAZER 2S</v>
          </cell>
          <cell r="E24" t="str">
            <v>GAL</v>
          </cell>
          <cell r="G24">
            <v>60</v>
          </cell>
          <cell r="H24">
            <v>62.1</v>
          </cell>
          <cell r="I24">
            <v>61.05</v>
          </cell>
          <cell r="J24" t="str">
            <v>acifluorfen (Blazer)</v>
          </cell>
        </row>
        <row r="25">
          <cell r="A25">
            <v>21</v>
          </cell>
          <cell r="B25" t="str">
            <v>FUNGICIDE</v>
          </cell>
          <cell r="C25" t="str">
            <v>BLUE SHIELD</v>
          </cell>
          <cell r="E25" t="str">
            <v>LB</v>
          </cell>
          <cell r="F25" t="str">
            <v>LB</v>
          </cell>
          <cell r="G25">
            <v>2.52</v>
          </cell>
          <cell r="H25">
            <v>2.1779999999999999</v>
          </cell>
          <cell r="I25">
            <v>2.35</v>
          </cell>
          <cell r="J25" t="str">
            <v>copper hydroxide (Blue Shield)</v>
          </cell>
        </row>
        <row r="26">
          <cell r="A26">
            <v>22</v>
          </cell>
          <cell r="B26" t="str">
            <v>FUNGICIDE</v>
          </cell>
          <cell r="C26" t="str">
            <v>BRAVO</v>
          </cell>
          <cell r="E26" t="str">
            <v>GAL</v>
          </cell>
          <cell r="F26" t="str">
            <v>PT</v>
          </cell>
          <cell r="G26">
            <v>40</v>
          </cell>
          <cell r="H26">
            <v>42</v>
          </cell>
          <cell r="I26">
            <v>41</v>
          </cell>
          <cell r="J26" t="str">
            <v>chlorothalonil (Bravo)</v>
          </cell>
        </row>
        <row r="27">
          <cell r="A27">
            <v>23</v>
          </cell>
          <cell r="B27" t="str">
            <v>FUMIGANT</v>
          </cell>
          <cell r="C27" t="str">
            <v>BROM-O-GAS</v>
          </cell>
          <cell r="D27" t="str">
            <v>GREAT LAKES</v>
          </cell>
          <cell r="E27" t="str">
            <v>LB</v>
          </cell>
          <cell r="F27" t="str">
            <v>LB</v>
          </cell>
          <cell r="G27">
            <v>6.75</v>
          </cell>
          <cell r="H27">
            <v>6.3</v>
          </cell>
          <cell r="I27">
            <v>6.53</v>
          </cell>
          <cell r="J27" t="str">
            <v>methyl bromide 98% (Bromo-O-Gas)</v>
          </cell>
        </row>
        <row r="28">
          <cell r="A28">
            <v>24</v>
          </cell>
          <cell r="B28" t="str">
            <v>HERBICIDE</v>
          </cell>
          <cell r="C28" t="str">
            <v>CADRE 2L</v>
          </cell>
          <cell r="D28" t="str">
            <v>BASF</v>
          </cell>
          <cell r="E28" t="str">
            <v>GAL</v>
          </cell>
          <cell r="F28" t="str">
            <v>OZ</v>
          </cell>
          <cell r="G28">
            <v>280</v>
          </cell>
          <cell r="H28">
            <v>350</v>
          </cell>
          <cell r="I28">
            <v>315</v>
          </cell>
          <cell r="J28" t="str">
            <v>imazapic (Cadre)</v>
          </cell>
        </row>
        <row r="29">
          <cell r="A29">
            <v>25</v>
          </cell>
          <cell r="B29" t="str">
            <v>HERBICIDE</v>
          </cell>
          <cell r="C29" t="str">
            <v>CANOPY SP 58.3 WDG</v>
          </cell>
          <cell r="E29" t="str">
            <v>LB</v>
          </cell>
          <cell r="F29" t="str">
            <v>LB</v>
          </cell>
          <cell r="G29">
            <v>28.8</v>
          </cell>
          <cell r="H29">
            <v>27</v>
          </cell>
          <cell r="I29">
            <v>27.9</v>
          </cell>
          <cell r="J29" t="str">
            <v>metribuzin+chlorimuron (Canopy SP)</v>
          </cell>
        </row>
        <row r="30">
          <cell r="A30">
            <v>26</v>
          </cell>
          <cell r="B30" t="str">
            <v>FUNGICIDE</v>
          </cell>
          <cell r="C30" t="str">
            <v>CAPTAN 50W</v>
          </cell>
          <cell r="E30" t="str">
            <v>LB</v>
          </cell>
          <cell r="F30" t="str">
            <v>LB</v>
          </cell>
          <cell r="G30">
            <v>2.88</v>
          </cell>
          <cell r="H30">
            <v>2.9160000000000004</v>
          </cell>
          <cell r="I30">
            <v>2.9</v>
          </cell>
          <cell r="J30" t="str">
            <v>captan</v>
          </cell>
        </row>
        <row r="31">
          <cell r="A31">
            <v>27</v>
          </cell>
          <cell r="B31" t="str">
            <v>FUMIGANT</v>
          </cell>
          <cell r="C31" t="str">
            <v>CHLOR-O-PIC</v>
          </cell>
          <cell r="E31" t="str">
            <v>LB</v>
          </cell>
          <cell r="G31">
            <v>2.7</v>
          </cell>
          <cell r="H31">
            <v>2.3849999999999998</v>
          </cell>
          <cell r="I31">
            <v>2.54</v>
          </cell>
          <cell r="J31" t="str">
            <v>chloropicrin (Chlor-O-Pic)</v>
          </cell>
        </row>
        <row r="32">
          <cell r="A32">
            <v>28</v>
          </cell>
          <cell r="B32" t="str">
            <v>HERBICIDE</v>
          </cell>
          <cell r="C32" t="str">
            <v>CLASSIC</v>
          </cell>
          <cell r="D32" t="str">
            <v>BASF</v>
          </cell>
          <cell r="E32" t="str">
            <v>OZ</v>
          </cell>
          <cell r="F32" t="str">
            <v>OZ</v>
          </cell>
          <cell r="G32">
            <v>12.15</v>
          </cell>
          <cell r="H32">
            <v>12.15</v>
          </cell>
          <cell r="I32">
            <v>12.15</v>
          </cell>
          <cell r="J32" t="str">
            <v>chlorimuron (Classic)</v>
          </cell>
        </row>
        <row r="33">
          <cell r="A33">
            <v>29</v>
          </cell>
          <cell r="B33" t="str">
            <v>HERBICIDE</v>
          </cell>
          <cell r="C33" t="str">
            <v xml:space="preserve">COBRA </v>
          </cell>
          <cell r="D33" t="str">
            <v>VALENT</v>
          </cell>
          <cell r="E33" t="str">
            <v>GAL</v>
          </cell>
          <cell r="F33" t="str">
            <v>OZ</v>
          </cell>
          <cell r="G33">
            <v>128.69999999999999</v>
          </cell>
          <cell r="H33">
            <v>129.15</v>
          </cell>
          <cell r="I33">
            <v>128.93</v>
          </cell>
          <cell r="J33" t="str">
            <v>lactofen (Cobra)</v>
          </cell>
        </row>
        <row r="34">
          <cell r="A34">
            <v>30</v>
          </cell>
          <cell r="B34" t="str">
            <v>HERBICIDE</v>
          </cell>
          <cell r="C34" t="str">
            <v>COMMAND 3ME</v>
          </cell>
          <cell r="D34" t="str">
            <v>FMC</v>
          </cell>
          <cell r="E34" t="str">
            <v>GAL</v>
          </cell>
          <cell r="F34" t="str">
            <v>PT</v>
          </cell>
          <cell r="G34">
            <v>110</v>
          </cell>
          <cell r="H34">
            <v>130</v>
          </cell>
          <cell r="I34">
            <v>120</v>
          </cell>
          <cell r="J34" t="str">
            <v>clomazone (Command)</v>
          </cell>
        </row>
        <row r="35">
          <cell r="A35">
            <v>31</v>
          </cell>
          <cell r="B35" t="str">
            <v>HERBICIDE</v>
          </cell>
          <cell r="C35" t="str">
            <v>COTORAN 4L</v>
          </cell>
          <cell r="D35" t="str">
            <v>NOVARTIS</v>
          </cell>
          <cell r="E35" t="str">
            <v>GAL</v>
          </cell>
          <cell r="F35" t="str">
            <v>QT</v>
          </cell>
          <cell r="G35">
            <v>47</v>
          </cell>
          <cell r="H35">
            <v>44</v>
          </cell>
          <cell r="I35">
            <v>45.5</v>
          </cell>
          <cell r="J35" t="str">
            <v>fluometuron (Cotoran)</v>
          </cell>
        </row>
        <row r="36">
          <cell r="A36">
            <v>32</v>
          </cell>
          <cell r="B36" t="str">
            <v>HERBICIDE</v>
          </cell>
          <cell r="C36" t="str">
            <v>COTORAN DF</v>
          </cell>
          <cell r="D36" t="str">
            <v>NOVARTIS</v>
          </cell>
          <cell r="E36" t="str">
            <v>LB</v>
          </cell>
          <cell r="G36">
            <v>8.1</v>
          </cell>
          <cell r="H36">
            <v>8.19</v>
          </cell>
          <cell r="I36">
            <v>8.15</v>
          </cell>
          <cell r="J36" t="str">
            <v>fluometuron (Cotoran)</v>
          </cell>
        </row>
        <row r="37">
          <cell r="A37">
            <v>33</v>
          </cell>
          <cell r="B37" t="str">
            <v>INSECTICIDE</v>
          </cell>
          <cell r="C37" t="str">
            <v>COUNTER 15G L&amp;L</v>
          </cell>
          <cell r="D37" t="str">
            <v>BASF</v>
          </cell>
          <cell r="E37" t="str">
            <v>LB</v>
          </cell>
          <cell r="F37" t="str">
            <v>LB</v>
          </cell>
          <cell r="G37">
            <v>3.8</v>
          </cell>
          <cell r="H37">
            <v>3.88</v>
          </cell>
          <cell r="I37">
            <v>3.84</v>
          </cell>
          <cell r="J37" t="str">
            <v>terbufos (Counter)</v>
          </cell>
        </row>
        <row r="38">
          <cell r="A38">
            <v>34</v>
          </cell>
          <cell r="B38" t="str">
            <v>INSECTICIDE</v>
          </cell>
          <cell r="C38" t="str">
            <v>CURACRON 8E</v>
          </cell>
          <cell r="E38" t="str">
            <v>GAL</v>
          </cell>
          <cell r="G38">
            <v>70</v>
          </cell>
          <cell r="H38">
            <v>78.3</v>
          </cell>
          <cell r="I38">
            <v>74.150000000000006</v>
          </cell>
          <cell r="J38" t="str">
            <v>profenofos (Curacron)</v>
          </cell>
        </row>
        <row r="39">
          <cell r="A39">
            <v>35</v>
          </cell>
          <cell r="B39" t="str">
            <v>HERBICIDE</v>
          </cell>
          <cell r="C39" t="str">
            <v>Zidua</v>
          </cell>
          <cell r="E39" t="str">
            <v>OZ</v>
          </cell>
          <cell r="F39" t="str">
            <v>OZ</v>
          </cell>
          <cell r="G39">
            <v>7.75</v>
          </cell>
          <cell r="H39">
            <v>7.75</v>
          </cell>
          <cell r="I39">
            <v>7.75</v>
          </cell>
          <cell r="J39" t="str">
            <v>Pyroxasulfone</v>
          </cell>
        </row>
        <row r="40">
          <cell r="A40">
            <v>36</v>
          </cell>
          <cell r="B40" t="str">
            <v>INSECTICIDE</v>
          </cell>
          <cell r="C40" t="str">
            <v>CYGON 400</v>
          </cell>
          <cell r="E40" t="str">
            <v>GAL</v>
          </cell>
          <cell r="F40" t="str">
            <v>PT</v>
          </cell>
          <cell r="G40">
            <v>34.200000000000003</v>
          </cell>
          <cell r="H40">
            <v>31.5</v>
          </cell>
          <cell r="I40">
            <v>32.85</v>
          </cell>
          <cell r="J40" t="str">
            <v>dimethoate (Cygon)</v>
          </cell>
        </row>
        <row r="41">
          <cell r="A41">
            <v>38</v>
          </cell>
          <cell r="B41" t="str">
            <v>HERBICIDE</v>
          </cell>
          <cell r="C41" t="str">
            <v>DACTHAL 75WP</v>
          </cell>
          <cell r="E41" t="str">
            <v>LB</v>
          </cell>
          <cell r="F41" t="str">
            <v>LB</v>
          </cell>
          <cell r="G41">
            <v>18</v>
          </cell>
          <cell r="H41">
            <v>19</v>
          </cell>
          <cell r="I41">
            <v>18.5</v>
          </cell>
          <cell r="J41" t="str">
            <v>chlorthal-dimethyl (Dacthal)</v>
          </cell>
        </row>
        <row r="42">
          <cell r="A42">
            <v>39</v>
          </cell>
          <cell r="B42" t="str">
            <v>HERBICIDE</v>
          </cell>
          <cell r="C42" t="str">
            <v>DEVRINOL 2E</v>
          </cell>
          <cell r="D42" t="str">
            <v>UNITED PHOSP.</v>
          </cell>
          <cell r="E42" t="str">
            <v>GAL</v>
          </cell>
          <cell r="G42">
            <v>30</v>
          </cell>
          <cell r="H42">
            <v>35</v>
          </cell>
          <cell r="I42">
            <v>32.5</v>
          </cell>
          <cell r="J42" t="str">
            <v>napropamide (Devrinol)</v>
          </cell>
        </row>
        <row r="43">
          <cell r="A43">
            <v>40</v>
          </cell>
          <cell r="B43" t="str">
            <v>HERBICIDE</v>
          </cell>
          <cell r="C43" t="str">
            <v>DEVRINOL 50DF</v>
          </cell>
          <cell r="D43" t="str">
            <v>UNITED PHOSP.</v>
          </cell>
          <cell r="E43" t="str">
            <v>LB</v>
          </cell>
          <cell r="G43">
            <v>8.9499999999999993</v>
          </cell>
          <cell r="H43">
            <v>8.1</v>
          </cell>
          <cell r="I43">
            <v>8.5299999999999994</v>
          </cell>
          <cell r="J43" t="str">
            <v>napropamide (Devrinol)</v>
          </cell>
        </row>
        <row r="44">
          <cell r="A44">
            <v>41</v>
          </cell>
          <cell r="B44" t="str">
            <v>INSECTICIDE</v>
          </cell>
          <cell r="C44" t="str">
            <v>DIAZINON AG500</v>
          </cell>
          <cell r="E44" t="str">
            <v>GAL</v>
          </cell>
          <cell r="G44">
            <v>32</v>
          </cell>
          <cell r="H44">
            <v>37.799999999999997</v>
          </cell>
          <cell r="I44">
            <v>34.9</v>
          </cell>
          <cell r="J44" t="str">
            <v>diazinon (Diazinon)</v>
          </cell>
        </row>
        <row r="45">
          <cell r="A45">
            <v>42</v>
          </cell>
          <cell r="B45" t="str">
            <v>INSECTICIDE</v>
          </cell>
          <cell r="C45" t="str">
            <v>DIBROM</v>
          </cell>
          <cell r="E45" t="str">
            <v>GAL</v>
          </cell>
          <cell r="G45">
            <v>73.8</v>
          </cell>
          <cell r="H45">
            <v>72</v>
          </cell>
          <cell r="I45">
            <v>72.900000000000006</v>
          </cell>
          <cell r="J45" t="str">
            <v>naled (Dibrom)</v>
          </cell>
        </row>
        <row r="46">
          <cell r="A46">
            <v>44</v>
          </cell>
          <cell r="B46" t="str">
            <v>INSECTICIDE</v>
          </cell>
          <cell r="C46" t="str">
            <v>DIPEL DF</v>
          </cell>
          <cell r="D46" t="str">
            <v>VALENT</v>
          </cell>
          <cell r="E46" t="str">
            <v>LB</v>
          </cell>
          <cell r="F46" t="str">
            <v>LB</v>
          </cell>
          <cell r="G46">
            <v>9.9</v>
          </cell>
          <cell r="H46">
            <v>8.5500000000000007</v>
          </cell>
          <cell r="I46">
            <v>9.23</v>
          </cell>
          <cell r="J46" t="str">
            <v>bacillus thuringiensis (Dipel)</v>
          </cell>
        </row>
        <row r="47">
          <cell r="A47">
            <v>45</v>
          </cell>
          <cell r="B47" t="str">
            <v>INSECTICIDE</v>
          </cell>
          <cell r="C47" t="str">
            <v>DIPEL 4L</v>
          </cell>
          <cell r="D47" t="str">
            <v>VALENT</v>
          </cell>
          <cell r="E47" t="str">
            <v>LB</v>
          </cell>
          <cell r="F47" t="str">
            <v>PT</v>
          </cell>
          <cell r="G47">
            <v>31.5</v>
          </cell>
          <cell r="H47">
            <v>29.7</v>
          </cell>
          <cell r="I47">
            <v>30.6</v>
          </cell>
          <cell r="J47" t="str">
            <v>bacillus thuringiensis (Dipel)</v>
          </cell>
        </row>
        <row r="48">
          <cell r="A48">
            <v>46</v>
          </cell>
          <cell r="B48" t="str">
            <v>HERBICIDE</v>
          </cell>
          <cell r="C48" t="str">
            <v>HALEX GT</v>
          </cell>
          <cell r="E48" t="str">
            <v>GAL</v>
          </cell>
          <cell r="F48" t="str">
            <v>oz</v>
          </cell>
          <cell r="G48">
            <v>48</v>
          </cell>
          <cell r="H48">
            <v>42</v>
          </cell>
          <cell r="I48">
            <v>45</v>
          </cell>
          <cell r="J48" t="str">
            <v>S-Metolachlor + glyposate + Mesotrione</v>
          </cell>
        </row>
        <row r="49">
          <cell r="A49">
            <v>47</v>
          </cell>
          <cell r="B49" t="str">
            <v>DEFOLIANT</v>
          </cell>
          <cell r="C49" t="str">
            <v>DROPP</v>
          </cell>
          <cell r="E49" t="str">
            <v>LB</v>
          </cell>
          <cell r="G49">
            <v>58.5</v>
          </cell>
          <cell r="H49">
            <v>49.5</v>
          </cell>
          <cell r="I49">
            <v>54</v>
          </cell>
          <cell r="J49" t="str">
            <v>thidiazuron (Dropp)</v>
          </cell>
        </row>
        <row r="50">
          <cell r="A50">
            <v>48</v>
          </cell>
          <cell r="B50" t="str">
            <v>HERBICIDE</v>
          </cell>
          <cell r="C50" t="str">
            <v>DSMA 3.6L</v>
          </cell>
          <cell r="D50" t="str">
            <v>ISK</v>
          </cell>
          <cell r="E50" t="str">
            <v>GAL</v>
          </cell>
          <cell r="G50">
            <v>6.0660000000000007</v>
          </cell>
          <cell r="H50">
            <v>5.85</v>
          </cell>
          <cell r="I50">
            <v>5.96</v>
          </cell>
          <cell r="J50" t="str">
            <v>DSMA</v>
          </cell>
        </row>
        <row r="51">
          <cell r="A51">
            <v>49</v>
          </cell>
          <cell r="B51" t="str">
            <v>HERBICIDE</v>
          </cell>
          <cell r="C51" t="str">
            <v>DUAL MAGNUM EC</v>
          </cell>
          <cell r="D51" t="str">
            <v>NOVARTIS (-)</v>
          </cell>
          <cell r="E51" t="str">
            <v>GAL</v>
          </cell>
          <cell r="F51" t="str">
            <v>PT</v>
          </cell>
          <cell r="G51">
            <v>106.4</v>
          </cell>
          <cell r="H51">
            <v>103</v>
          </cell>
          <cell r="I51">
            <v>104.7</v>
          </cell>
          <cell r="J51" t="str">
            <v>metolachlor (Dual)</v>
          </cell>
        </row>
        <row r="52">
          <cell r="A52">
            <v>50</v>
          </cell>
          <cell r="B52" t="str">
            <v>HERBICIDE</v>
          </cell>
          <cell r="C52" t="str">
            <v xml:space="preserve">DUAL II </v>
          </cell>
          <cell r="D52" t="str">
            <v>NOVARTIS (-)</v>
          </cell>
          <cell r="E52" t="str">
            <v>GAL</v>
          </cell>
          <cell r="F52" t="str">
            <v>PT</v>
          </cell>
          <cell r="G52">
            <v>117.25</v>
          </cell>
          <cell r="H52">
            <v>135</v>
          </cell>
          <cell r="I52">
            <v>126.13</v>
          </cell>
          <cell r="J52" t="str">
            <v>metolachlor (Dual II)</v>
          </cell>
        </row>
        <row r="53">
          <cell r="A53">
            <v>54</v>
          </cell>
          <cell r="B53" t="str">
            <v>HERBICIDE</v>
          </cell>
          <cell r="C53" t="str">
            <v>EPTAM</v>
          </cell>
          <cell r="E53" t="str">
            <v>GAL</v>
          </cell>
          <cell r="G53">
            <v>25</v>
          </cell>
          <cell r="H53">
            <v>32.4</v>
          </cell>
          <cell r="I53">
            <v>28.7</v>
          </cell>
          <cell r="J53" t="str">
            <v>EPTC</v>
          </cell>
        </row>
        <row r="54">
          <cell r="A54">
            <v>55</v>
          </cell>
          <cell r="B54" t="str">
            <v>DEFOLIANT</v>
          </cell>
          <cell r="C54" t="str">
            <v>FOLEX</v>
          </cell>
          <cell r="E54" t="str">
            <v>GAL</v>
          </cell>
          <cell r="F54" t="str">
            <v>PT</v>
          </cell>
          <cell r="G54">
            <v>51.2</v>
          </cell>
          <cell r="H54">
            <v>54</v>
          </cell>
          <cell r="I54">
            <v>52.6</v>
          </cell>
          <cell r="J54" t="str">
            <v>tribufos (Folex)</v>
          </cell>
        </row>
        <row r="55">
          <cell r="A55">
            <v>56</v>
          </cell>
          <cell r="B55" t="str">
            <v>FUNGICIDE</v>
          </cell>
          <cell r="C55" t="str">
            <v xml:space="preserve">FOLICUR 3.6f </v>
          </cell>
          <cell r="D55" t="str">
            <v>BAYER</v>
          </cell>
          <cell r="E55" t="str">
            <v>GAL</v>
          </cell>
          <cell r="F55" t="str">
            <v>OZ</v>
          </cell>
          <cell r="G55">
            <v>85</v>
          </cell>
          <cell r="H55">
            <v>90</v>
          </cell>
          <cell r="I55">
            <v>87.5</v>
          </cell>
          <cell r="J55" t="str">
            <v>tebuconazole(Folicur)</v>
          </cell>
        </row>
        <row r="56">
          <cell r="A56">
            <v>57</v>
          </cell>
          <cell r="B56" t="str">
            <v>INSECTICIDE</v>
          </cell>
          <cell r="C56" t="str">
            <v>FURADAN 4F</v>
          </cell>
          <cell r="D56" t="str">
            <v>FMC</v>
          </cell>
          <cell r="E56" t="str">
            <v>GAL</v>
          </cell>
          <cell r="G56">
            <v>67.5</v>
          </cell>
          <cell r="H56">
            <v>63</v>
          </cell>
          <cell r="I56">
            <v>65.25</v>
          </cell>
          <cell r="J56" t="str">
            <v>carbofuran (Furadan)</v>
          </cell>
        </row>
        <row r="57">
          <cell r="A57">
            <v>58</v>
          </cell>
          <cell r="B57" t="str">
            <v>HERBICIDE</v>
          </cell>
          <cell r="C57" t="str">
            <v>FUSILADE DX</v>
          </cell>
          <cell r="D57" t="str">
            <v>SYNGENTA</v>
          </cell>
          <cell r="E57" t="str">
            <v>GAL</v>
          </cell>
          <cell r="G57">
            <v>134.1</v>
          </cell>
          <cell r="H57">
            <v>135</v>
          </cell>
          <cell r="I57">
            <v>134.55000000000001</v>
          </cell>
          <cell r="J57" t="str">
            <v>fluazifop (Fusilade)</v>
          </cell>
        </row>
        <row r="58">
          <cell r="A58">
            <v>59</v>
          </cell>
          <cell r="B58" t="str">
            <v>HERBICIDE</v>
          </cell>
          <cell r="C58" t="str">
            <v>GRAMOXONE SL</v>
          </cell>
          <cell r="D58" t="str">
            <v>SYNGENTA</v>
          </cell>
          <cell r="E58" t="str">
            <v>GAL</v>
          </cell>
          <cell r="F58" t="str">
            <v>PT</v>
          </cell>
          <cell r="G58">
            <v>22.5</v>
          </cell>
          <cell r="H58">
            <v>25</v>
          </cell>
          <cell r="I58">
            <v>23.75</v>
          </cell>
          <cell r="J58" t="str">
            <v>paraquat (Gramoxone Extra)</v>
          </cell>
        </row>
        <row r="59">
          <cell r="A59">
            <v>60</v>
          </cell>
          <cell r="B59" t="str">
            <v>HERBICIDE</v>
          </cell>
          <cell r="C59" t="str">
            <v>HARMONY EXTRA</v>
          </cell>
          <cell r="D59" t="str">
            <v>DUPONT</v>
          </cell>
          <cell r="E59" t="str">
            <v>OZ</v>
          </cell>
          <cell r="F59" t="str">
            <v>OZ</v>
          </cell>
          <cell r="G59">
            <v>10.5</v>
          </cell>
          <cell r="H59">
            <v>14.85</v>
          </cell>
          <cell r="I59">
            <v>12.68</v>
          </cell>
          <cell r="J59" t="str">
            <v>thifensulfuron+tribenuron (Harmony GT 75DF)</v>
          </cell>
        </row>
        <row r="60">
          <cell r="A60">
            <v>61</v>
          </cell>
          <cell r="B60" t="str">
            <v>HERBICIDE</v>
          </cell>
          <cell r="C60" t="str">
            <v>HOELON</v>
          </cell>
          <cell r="D60" t="str">
            <v>AGREVO</v>
          </cell>
          <cell r="E60" t="str">
            <v>GAL</v>
          </cell>
          <cell r="G60">
            <v>67.5</v>
          </cell>
          <cell r="H60">
            <v>65.7</v>
          </cell>
          <cell r="I60">
            <v>66.599999999999994</v>
          </cell>
          <cell r="J60" t="str">
            <v>diclofop-methyl (Hoelon)</v>
          </cell>
        </row>
        <row r="61">
          <cell r="A61">
            <v>62</v>
          </cell>
          <cell r="B61" t="str">
            <v>FUNGICIDE</v>
          </cell>
          <cell r="C61" t="str">
            <v>INDAR 75 WSP</v>
          </cell>
          <cell r="E61" t="str">
            <v>LB</v>
          </cell>
          <cell r="F61" t="str">
            <v>LB</v>
          </cell>
          <cell r="G61">
            <v>100.8</v>
          </cell>
          <cell r="H61">
            <v>90</v>
          </cell>
          <cell r="I61">
            <v>95.4</v>
          </cell>
          <cell r="J61" t="str">
            <v>fenbuconazole (Indar)</v>
          </cell>
        </row>
        <row r="62">
          <cell r="A62">
            <v>63</v>
          </cell>
          <cell r="B62" t="str">
            <v>INSECTICIDE</v>
          </cell>
          <cell r="C62" t="str">
            <v>KARATE</v>
          </cell>
          <cell r="E62" t="str">
            <v>GAL</v>
          </cell>
          <cell r="F62" t="str">
            <v>OZ</v>
          </cell>
          <cell r="G62">
            <v>200</v>
          </cell>
          <cell r="H62">
            <v>182.35</v>
          </cell>
          <cell r="I62">
            <v>191.18</v>
          </cell>
          <cell r="J62" t="str">
            <v>lambda-cyhalothrin (Karate-Z)</v>
          </cell>
        </row>
        <row r="63">
          <cell r="A63">
            <v>64</v>
          </cell>
          <cell r="B63" t="str">
            <v>FUNGICIDE</v>
          </cell>
          <cell r="C63" t="str">
            <v>KOCIDE DF</v>
          </cell>
          <cell r="D63" t="str">
            <v>DUPONT</v>
          </cell>
          <cell r="E63" t="str">
            <v>LB</v>
          </cell>
          <cell r="F63" t="str">
            <v>LB</v>
          </cell>
          <cell r="G63">
            <v>8.74</v>
          </cell>
          <cell r="H63">
            <v>8</v>
          </cell>
          <cell r="I63">
            <v>8.3699999999999992</v>
          </cell>
          <cell r="J63" t="str">
            <v>cupric hydroxide (Kocide)</v>
          </cell>
        </row>
        <row r="64">
          <cell r="A64">
            <v>65</v>
          </cell>
          <cell r="B64" t="str">
            <v>INSECTICIDE</v>
          </cell>
          <cell r="C64" t="str">
            <v>LANNATE 2.4 LV</v>
          </cell>
          <cell r="D64" t="str">
            <v>DUPONT</v>
          </cell>
          <cell r="E64" t="str">
            <v>GAL</v>
          </cell>
          <cell r="F64" t="str">
            <v>QT</v>
          </cell>
          <cell r="G64">
            <v>50.4</v>
          </cell>
          <cell r="H64">
            <v>49.5</v>
          </cell>
          <cell r="I64">
            <v>49.95</v>
          </cell>
          <cell r="J64" t="str">
            <v>methomyl (Lannate)</v>
          </cell>
        </row>
        <row r="65">
          <cell r="A65">
            <v>66</v>
          </cell>
          <cell r="B65" t="str">
            <v>INSECTICIDE</v>
          </cell>
          <cell r="C65" t="str">
            <v>LARVIN</v>
          </cell>
          <cell r="D65" t="str">
            <v>BAYER</v>
          </cell>
          <cell r="E65" t="str">
            <v>GAL</v>
          </cell>
          <cell r="F65" t="str">
            <v>GAL</v>
          </cell>
          <cell r="G65">
            <v>75</v>
          </cell>
          <cell r="H65">
            <v>76</v>
          </cell>
          <cell r="I65">
            <v>75.5</v>
          </cell>
          <cell r="J65" t="str">
            <v>thiodicarb (Larvin)</v>
          </cell>
        </row>
        <row r="66">
          <cell r="A66">
            <v>67</v>
          </cell>
          <cell r="B66" t="str">
            <v>HERBICIDE</v>
          </cell>
          <cell r="C66" t="str">
            <v>LASSO 4EC</v>
          </cell>
          <cell r="D66" t="str">
            <v>MONSANTO</v>
          </cell>
          <cell r="E66" t="str">
            <v>GAL</v>
          </cell>
          <cell r="G66">
            <v>23.4</v>
          </cell>
          <cell r="H66">
            <v>24.3</v>
          </cell>
          <cell r="I66">
            <v>23.85</v>
          </cell>
          <cell r="J66" t="str">
            <v>alachlor (Lasso)</v>
          </cell>
        </row>
        <row r="67">
          <cell r="A67">
            <v>69</v>
          </cell>
          <cell r="B67" t="str">
            <v>HERBICIDE</v>
          </cell>
          <cell r="C67" t="str">
            <v>LIBERTY 280SL</v>
          </cell>
          <cell r="D67" t="str">
            <v>Bayer</v>
          </cell>
          <cell r="E67" t="str">
            <v>Gal</v>
          </cell>
          <cell r="F67" t="str">
            <v>oz</v>
          </cell>
          <cell r="G67">
            <v>64</v>
          </cell>
          <cell r="H67">
            <v>55</v>
          </cell>
          <cell r="I67">
            <v>59.5</v>
          </cell>
          <cell r="J67" t="str">
            <v>glufosinate</v>
          </cell>
        </row>
        <row r="68">
          <cell r="A68">
            <v>70</v>
          </cell>
          <cell r="B68" t="str">
            <v>HERBICIDE</v>
          </cell>
          <cell r="C68" t="str">
            <v>LOROX DF</v>
          </cell>
          <cell r="D68" t="str">
            <v>DUPONT</v>
          </cell>
          <cell r="E68" t="str">
            <v>LB</v>
          </cell>
          <cell r="F68" t="str">
            <v>LB</v>
          </cell>
          <cell r="G68">
            <v>16</v>
          </cell>
          <cell r="H68">
            <v>15</v>
          </cell>
          <cell r="I68">
            <v>15.5</v>
          </cell>
          <cell r="J68" t="str">
            <v>linuron (Lorox)</v>
          </cell>
        </row>
        <row r="69">
          <cell r="A69">
            <v>72</v>
          </cell>
          <cell r="B69" t="str">
            <v>INSECTICIDE</v>
          </cell>
          <cell r="C69" t="str">
            <v>LORSBAN 15G</v>
          </cell>
          <cell r="D69" t="str">
            <v>DOW</v>
          </cell>
          <cell r="E69" t="str">
            <v>LB</v>
          </cell>
          <cell r="F69" t="str">
            <v>LB</v>
          </cell>
          <cell r="G69">
            <v>1.4</v>
          </cell>
          <cell r="H69">
            <v>2.4</v>
          </cell>
          <cell r="I69">
            <v>1.9</v>
          </cell>
          <cell r="J69" t="str">
            <v>chlorpyrifos (Lorsban)</v>
          </cell>
        </row>
        <row r="70">
          <cell r="A70">
            <v>73</v>
          </cell>
          <cell r="B70" t="str">
            <v>INSECTICIDE</v>
          </cell>
          <cell r="C70" t="str">
            <v>LORSBAN 4E</v>
          </cell>
          <cell r="D70" t="str">
            <v>DOW</v>
          </cell>
          <cell r="E70" t="str">
            <v>GAL</v>
          </cell>
          <cell r="F70" t="str">
            <v>QT</v>
          </cell>
          <cell r="G70">
            <v>35</v>
          </cell>
          <cell r="H70">
            <v>48.24</v>
          </cell>
          <cell r="I70">
            <v>41.62</v>
          </cell>
          <cell r="J70" t="str">
            <v>chlorpyrifos (Lorsban)</v>
          </cell>
        </row>
        <row r="71">
          <cell r="A71">
            <v>74</v>
          </cell>
          <cell r="B71" t="str">
            <v>INSECTICIDE</v>
          </cell>
          <cell r="C71" t="str">
            <v>MALATHION 57%</v>
          </cell>
          <cell r="E71" t="str">
            <v>GAL</v>
          </cell>
          <cell r="F71" t="str">
            <v>GAL</v>
          </cell>
          <cell r="G71">
            <v>37.78</v>
          </cell>
          <cell r="H71">
            <v>41.4</v>
          </cell>
          <cell r="I71">
            <v>39.590000000000003</v>
          </cell>
          <cell r="J71" t="str">
            <v xml:space="preserve">malathion </v>
          </cell>
        </row>
        <row r="72">
          <cell r="A72">
            <v>75</v>
          </cell>
          <cell r="B72" t="str">
            <v>HERBICIDE</v>
          </cell>
          <cell r="C72" t="str">
            <v>Storm</v>
          </cell>
          <cell r="E72" t="str">
            <v>GAL</v>
          </cell>
          <cell r="F72" t="str">
            <v>PT</v>
          </cell>
          <cell r="G72">
            <v>90</v>
          </cell>
          <cell r="H72">
            <v>72</v>
          </cell>
          <cell r="I72">
            <v>81</v>
          </cell>
          <cell r="J72" t="str">
            <v>bentazon + acifluorfen</v>
          </cell>
        </row>
        <row r="73">
          <cell r="A73">
            <v>76</v>
          </cell>
          <cell r="B73" t="str">
            <v>FUNGICIDE</v>
          </cell>
          <cell r="C73" t="str">
            <v>MANEX</v>
          </cell>
          <cell r="E73" t="str">
            <v>GAL</v>
          </cell>
          <cell r="G73">
            <v>14.4</v>
          </cell>
          <cell r="H73">
            <v>15.3</v>
          </cell>
          <cell r="I73">
            <v>14.85</v>
          </cell>
          <cell r="J73" t="str">
            <v>mancozeb (Manex)</v>
          </cell>
        </row>
        <row r="74">
          <cell r="A74">
            <v>77</v>
          </cell>
          <cell r="B74" t="str">
            <v>FUNGICIDE</v>
          </cell>
          <cell r="C74" t="str">
            <v>MANZATE 200</v>
          </cell>
          <cell r="D74" t="str">
            <v>DUPONT</v>
          </cell>
          <cell r="E74" t="str">
            <v>LB</v>
          </cell>
          <cell r="F74" t="str">
            <v>LB</v>
          </cell>
          <cell r="G74">
            <v>3.08</v>
          </cell>
          <cell r="H74">
            <v>3</v>
          </cell>
          <cell r="I74">
            <v>3.04</v>
          </cell>
          <cell r="J74" t="str">
            <v>mancozeb (Manzate)</v>
          </cell>
        </row>
        <row r="75">
          <cell r="A75">
            <v>80</v>
          </cell>
          <cell r="B75" t="str">
            <v>INSECTICIDE</v>
          </cell>
          <cell r="C75" t="str">
            <v>METHYL PARATHION</v>
          </cell>
          <cell r="E75" t="str">
            <v>GAL</v>
          </cell>
          <cell r="F75" t="str">
            <v>PT</v>
          </cell>
          <cell r="G75">
            <v>41.76</v>
          </cell>
          <cell r="H75">
            <v>45</v>
          </cell>
          <cell r="I75">
            <v>43.38</v>
          </cell>
          <cell r="J75" t="str">
            <v xml:space="preserve">methyl parathion </v>
          </cell>
        </row>
        <row r="76">
          <cell r="A76">
            <v>81</v>
          </cell>
          <cell r="B76" t="str">
            <v>NEMATICIDE</v>
          </cell>
          <cell r="C76" t="str">
            <v>MOCAP 10G</v>
          </cell>
          <cell r="D76" t="str">
            <v>BAYER</v>
          </cell>
          <cell r="E76" t="str">
            <v>LB</v>
          </cell>
          <cell r="F76" t="str">
            <v>LB</v>
          </cell>
          <cell r="G76">
            <v>2.0699999999999998</v>
          </cell>
          <cell r="H76">
            <v>2.1150000000000002</v>
          </cell>
          <cell r="I76">
            <v>2.09</v>
          </cell>
          <cell r="J76" t="str">
            <v>ethoprop (Mocap)</v>
          </cell>
        </row>
        <row r="77">
          <cell r="A77">
            <v>82</v>
          </cell>
          <cell r="B77" t="str">
            <v>INSECTICIDE</v>
          </cell>
          <cell r="C77" t="str">
            <v>MONITOR</v>
          </cell>
          <cell r="E77" t="str">
            <v>GAL</v>
          </cell>
          <cell r="F77" t="str">
            <v>QT</v>
          </cell>
          <cell r="G77">
            <v>61.2</v>
          </cell>
          <cell r="H77">
            <v>59.4</v>
          </cell>
          <cell r="I77">
            <v>60.3</v>
          </cell>
          <cell r="J77" t="str">
            <v>methamidophos (Monitor)</v>
          </cell>
        </row>
        <row r="78">
          <cell r="A78">
            <v>83</v>
          </cell>
          <cell r="B78" t="str">
            <v>HERBICIDE</v>
          </cell>
          <cell r="C78" t="str">
            <v>MSMA 6.6</v>
          </cell>
          <cell r="E78" t="str">
            <v>GAL</v>
          </cell>
          <cell r="F78" t="str">
            <v>GAL</v>
          </cell>
          <cell r="G78">
            <v>22.37</v>
          </cell>
          <cell r="H78">
            <v>24.83</v>
          </cell>
          <cell r="I78">
            <v>23.6</v>
          </cell>
          <cell r="J78" t="str">
            <v>MSMA</v>
          </cell>
        </row>
        <row r="79">
          <cell r="A79">
            <v>84</v>
          </cell>
          <cell r="B79" t="str">
            <v>BACTERICIDE</v>
          </cell>
          <cell r="C79" t="str">
            <v>MYCO-SHIELD</v>
          </cell>
          <cell r="E79" t="str">
            <v>LB</v>
          </cell>
          <cell r="G79">
            <v>17.2</v>
          </cell>
          <cell r="H79">
            <v>18.899999999999999</v>
          </cell>
          <cell r="I79">
            <v>18.05</v>
          </cell>
          <cell r="J79" t="str">
            <v>oxytetracycline (Myco-Shield)</v>
          </cell>
        </row>
        <row r="80">
          <cell r="A80">
            <v>85</v>
          </cell>
          <cell r="B80" t="str">
            <v>NEMATICIDE</v>
          </cell>
          <cell r="C80" t="str">
            <v>NEMACUR</v>
          </cell>
          <cell r="D80" t="str">
            <v>BAYER</v>
          </cell>
          <cell r="E80" t="str">
            <v>GAL</v>
          </cell>
          <cell r="F80" t="str">
            <v>GAL</v>
          </cell>
          <cell r="G80">
            <v>92.7</v>
          </cell>
          <cell r="H80">
            <v>94.5</v>
          </cell>
          <cell r="I80">
            <v>93.6</v>
          </cell>
          <cell r="J80" t="str">
            <v>fenamiphos (Nemacur)</v>
          </cell>
        </row>
        <row r="81">
          <cell r="A81">
            <v>86</v>
          </cell>
          <cell r="B81" t="str">
            <v>NEMATICIDE</v>
          </cell>
          <cell r="C81" t="str">
            <v>NEMACUR 15G</v>
          </cell>
          <cell r="E81" t="str">
            <v>LB</v>
          </cell>
          <cell r="G81">
            <v>3.6</v>
          </cell>
          <cell r="H81">
            <v>2.88</v>
          </cell>
          <cell r="I81">
            <v>3.24</v>
          </cell>
          <cell r="J81" t="str">
            <v>fenamiphos (Nemacur)</v>
          </cell>
        </row>
        <row r="82">
          <cell r="A82">
            <v>87</v>
          </cell>
          <cell r="B82" t="str">
            <v>FUNGICIDE</v>
          </cell>
          <cell r="C82" t="str">
            <v>NOVA 40 DF</v>
          </cell>
          <cell r="E82" t="str">
            <v>OZ</v>
          </cell>
          <cell r="G82">
            <v>62.1</v>
          </cell>
          <cell r="H82">
            <v>55</v>
          </cell>
          <cell r="I82">
            <v>58.55</v>
          </cell>
          <cell r="J82" t="str">
            <v>myclobutanil (Nova)</v>
          </cell>
        </row>
        <row r="83">
          <cell r="A83">
            <v>89</v>
          </cell>
          <cell r="B83" t="str">
            <v>SUCKER CON.</v>
          </cell>
          <cell r="C83" t="str">
            <v>OFF SHOOT -T</v>
          </cell>
          <cell r="E83" t="str">
            <v>GAL</v>
          </cell>
          <cell r="F83" t="str">
            <v>GAL</v>
          </cell>
          <cell r="G83">
            <v>17.5</v>
          </cell>
          <cell r="H83">
            <v>19.78</v>
          </cell>
          <cell r="I83">
            <v>18.64</v>
          </cell>
          <cell r="J83" t="str">
            <v>octanol and 1 decanol (Off Shoot)</v>
          </cell>
        </row>
        <row r="84">
          <cell r="A84">
            <v>90</v>
          </cell>
          <cell r="B84" t="str">
            <v>FUNGICIDE</v>
          </cell>
          <cell r="C84" t="str">
            <v>ORBIT</v>
          </cell>
          <cell r="E84" t="str">
            <v>GAL</v>
          </cell>
          <cell r="F84" t="str">
            <v>OZ</v>
          </cell>
          <cell r="G84">
            <v>82.8</v>
          </cell>
          <cell r="H84">
            <v>81</v>
          </cell>
          <cell r="I84">
            <v>81.900000000000006</v>
          </cell>
          <cell r="J84" t="str">
            <v>propiconazole (Orbit)</v>
          </cell>
        </row>
        <row r="85">
          <cell r="A85">
            <v>91</v>
          </cell>
          <cell r="B85" t="str">
            <v>INSECTICIDE</v>
          </cell>
          <cell r="C85" t="str">
            <v>ORTHENE 75W</v>
          </cell>
          <cell r="E85" t="str">
            <v>LB</v>
          </cell>
          <cell r="F85" t="str">
            <v>OZ</v>
          </cell>
          <cell r="G85">
            <v>5.25</v>
          </cell>
          <cell r="H85">
            <v>6.47</v>
          </cell>
          <cell r="I85">
            <v>5.86</v>
          </cell>
          <cell r="J85" t="str">
            <v>acephate (Orthene)</v>
          </cell>
        </row>
        <row r="86">
          <cell r="A86">
            <v>93</v>
          </cell>
          <cell r="B86" t="str">
            <v>HERBICIDE</v>
          </cell>
          <cell r="C86" t="str">
            <v>WARRANT</v>
          </cell>
          <cell r="E86" t="str">
            <v>GAL</v>
          </cell>
          <cell r="F86" t="str">
            <v>Oz</v>
          </cell>
          <cell r="G86">
            <v>28</v>
          </cell>
          <cell r="H86">
            <v>20.48</v>
          </cell>
          <cell r="I86">
            <v>24.24</v>
          </cell>
          <cell r="J86" t="str">
            <v>Acetochlor</v>
          </cell>
        </row>
        <row r="87">
          <cell r="A87">
            <v>95</v>
          </cell>
          <cell r="B87" t="str">
            <v>GROWTH REG.</v>
          </cell>
          <cell r="C87" t="str">
            <v>PIX</v>
          </cell>
          <cell r="E87" t="str">
            <v>GAL</v>
          </cell>
          <cell r="F87" t="str">
            <v>OZ</v>
          </cell>
          <cell r="G87">
            <v>40</v>
          </cell>
          <cell r="H87">
            <v>35</v>
          </cell>
          <cell r="I87">
            <v>37.5</v>
          </cell>
          <cell r="J87" t="str">
            <v>mepiquat chloride (Pix)</v>
          </cell>
        </row>
        <row r="88">
          <cell r="A88">
            <v>96</v>
          </cell>
          <cell r="B88" t="str">
            <v>HERBICIDE</v>
          </cell>
          <cell r="C88" t="str">
            <v>POAST</v>
          </cell>
          <cell r="D88" t="str">
            <v>BASF</v>
          </cell>
          <cell r="E88" t="str">
            <v>GAL</v>
          </cell>
          <cell r="F88" t="str">
            <v>PT</v>
          </cell>
          <cell r="G88">
            <v>101.16</v>
          </cell>
          <cell r="H88">
            <v>88.42</v>
          </cell>
          <cell r="I88">
            <v>94.79</v>
          </cell>
          <cell r="J88" t="str">
            <v>sethoxydim (Poast)</v>
          </cell>
        </row>
        <row r="89">
          <cell r="A89">
            <v>97</v>
          </cell>
          <cell r="B89" t="str">
            <v>FUNGICIDE</v>
          </cell>
          <cell r="C89" t="str">
            <v>POLYRAM 80 DF</v>
          </cell>
          <cell r="E89" t="str">
            <v>LB</v>
          </cell>
          <cell r="G89">
            <v>2.4300000000000002</v>
          </cell>
          <cell r="H89">
            <v>2.2949999999999999</v>
          </cell>
          <cell r="I89">
            <v>2.36</v>
          </cell>
          <cell r="J89" t="str">
            <v>metiram (Polyram)</v>
          </cell>
        </row>
        <row r="90">
          <cell r="A90">
            <v>98</v>
          </cell>
          <cell r="B90" t="str">
            <v>INSECTICIDE</v>
          </cell>
          <cell r="C90" t="str">
            <v>Blackhawk</v>
          </cell>
          <cell r="E90" t="str">
            <v>LB</v>
          </cell>
          <cell r="F90" t="str">
            <v>OZ</v>
          </cell>
          <cell r="G90">
            <v>100</v>
          </cell>
          <cell r="H90">
            <v>90</v>
          </cell>
          <cell r="I90">
            <v>95</v>
          </cell>
          <cell r="J90" t="str">
            <v>spinosad</v>
          </cell>
        </row>
        <row r="91">
          <cell r="A91">
            <v>99</v>
          </cell>
          <cell r="B91" t="str">
            <v>HERBICIDE</v>
          </cell>
          <cell r="C91" t="str">
            <v>PREFAR 4E</v>
          </cell>
          <cell r="E91" t="str">
            <v>GAL</v>
          </cell>
          <cell r="G91">
            <v>52.2</v>
          </cell>
          <cell r="H91">
            <v>50.4</v>
          </cell>
          <cell r="I91">
            <v>51.3</v>
          </cell>
          <cell r="J91" t="str">
            <v>bensulide (Prefar)</v>
          </cell>
        </row>
        <row r="92">
          <cell r="A92">
            <v>100</v>
          </cell>
          <cell r="B92" t="str">
            <v>DEFOLIANT</v>
          </cell>
          <cell r="C92" t="str">
            <v>PREP</v>
          </cell>
          <cell r="D92" t="str">
            <v>BAYER</v>
          </cell>
          <cell r="E92" t="str">
            <v>GAL</v>
          </cell>
          <cell r="F92" t="str">
            <v>PT</v>
          </cell>
          <cell r="G92">
            <v>25</v>
          </cell>
          <cell r="H92">
            <v>47.06</v>
          </cell>
          <cell r="I92">
            <v>36.03</v>
          </cell>
          <cell r="J92" t="str">
            <v>ethephon (Prep)</v>
          </cell>
        </row>
        <row r="93">
          <cell r="A93">
            <v>101</v>
          </cell>
          <cell r="B93" t="str">
            <v>GROWTH REG</v>
          </cell>
          <cell r="C93" t="str">
            <v>PRIME PLUS</v>
          </cell>
          <cell r="E93" t="str">
            <v>GAL</v>
          </cell>
          <cell r="F93" t="str">
            <v>QT</v>
          </cell>
          <cell r="G93">
            <v>74</v>
          </cell>
          <cell r="H93">
            <v>49</v>
          </cell>
          <cell r="I93">
            <v>61.5</v>
          </cell>
          <cell r="J93" t="str">
            <v>flumetralin (Prime)</v>
          </cell>
        </row>
        <row r="94">
          <cell r="A94">
            <v>102</v>
          </cell>
          <cell r="B94" t="str">
            <v>HERBICIDE</v>
          </cell>
          <cell r="C94" t="str">
            <v>PRINCEP 4L</v>
          </cell>
          <cell r="D94" t="str">
            <v>SYNGENTA</v>
          </cell>
          <cell r="E94" t="str">
            <v>GAL</v>
          </cell>
          <cell r="F94" t="str">
            <v>GAL</v>
          </cell>
          <cell r="G94">
            <v>16.2</v>
          </cell>
          <cell r="H94">
            <v>15.3</v>
          </cell>
          <cell r="I94">
            <v>15.75</v>
          </cell>
          <cell r="J94" t="str">
            <v>simazine (Princep)</v>
          </cell>
        </row>
        <row r="95">
          <cell r="A95">
            <v>104</v>
          </cell>
          <cell r="B95" t="str">
            <v>HERBICIDE</v>
          </cell>
          <cell r="C95" t="str">
            <v>PROWL 3.3L</v>
          </cell>
          <cell r="D95" t="str">
            <v>BASF</v>
          </cell>
          <cell r="E95" t="str">
            <v>GAL</v>
          </cell>
          <cell r="F95" t="str">
            <v>PT</v>
          </cell>
          <cell r="G95">
            <v>26</v>
          </cell>
          <cell r="H95">
            <v>40</v>
          </cell>
          <cell r="I95">
            <v>33</v>
          </cell>
          <cell r="J95" t="str">
            <v>pendimethalin (Prowl)</v>
          </cell>
        </row>
        <row r="96">
          <cell r="A96">
            <v>106</v>
          </cell>
          <cell r="B96" t="str">
            <v>FUNGICIDE</v>
          </cell>
          <cell r="C96" t="str">
            <v>RIDOMIL 2E</v>
          </cell>
          <cell r="D96" t="str">
            <v>SYNGENTA</v>
          </cell>
          <cell r="E96" t="str">
            <v>GAL</v>
          </cell>
          <cell r="F96" t="str">
            <v>PT</v>
          </cell>
          <cell r="G96">
            <v>265.5</v>
          </cell>
          <cell r="H96">
            <v>265.5</v>
          </cell>
          <cell r="I96">
            <v>265.5</v>
          </cell>
          <cell r="J96" t="str">
            <v>metalaxyl (Ridomil)</v>
          </cell>
        </row>
        <row r="97">
          <cell r="A97">
            <v>107</v>
          </cell>
          <cell r="B97" t="str">
            <v>FUNGICIDE</v>
          </cell>
          <cell r="C97" t="str">
            <v>RIDOMIL GOLD 4EC</v>
          </cell>
          <cell r="D97" t="str">
            <v>SYNGENTA</v>
          </cell>
          <cell r="E97" t="str">
            <v>GAL</v>
          </cell>
          <cell r="F97" t="str">
            <v>PT</v>
          </cell>
          <cell r="G97">
            <v>757.93</v>
          </cell>
          <cell r="H97">
            <v>918.44</v>
          </cell>
          <cell r="I97">
            <v>838.19</v>
          </cell>
          <cell r="J97" t="str">
            <v>mefenoxam (Ridomil Gold)</v>
          </cell>
        </row>
        <row r="98">
          <cell r="A98">
            <v>108</v>
          </cell>
          <cell r="B98" t="str">
            <v>FUNGICIDE</v>
          </cell>
          <cell r="C98" t="str">
            <v>RONILAN</v>
          </cell>
          <cell r="E98" t="str">
            <v>LB</v>
          </cell>
          <cell r="G98">
            <v>18</v>
          </cell>
          <cell r="H98">
            <v>17.100000000000001</v>
          </cell>
          <cell r="I98">
            <v>17.55</v>
          </cell>
          <cell r="J98" t="str">
            <v>vinclozolin (Ronilan)</v>
          </cell>
        </row>
        <row r="99">
          <cell r="A99">
            <v>109</v>
          </cell>
          <cell r="B99" t="str">
            <v>HERBICIDE</v>
          </cell>
          <cell r="C99" t="str">
            <v>ROUNDUP POMERMAX</v>
          </cell>
          <cell r="D99" t="str">
            <v>MONSANTO</v>
          </cell>
          <cell r="E99" t="str">
            <v>GAL</v>
          </cell>
          <cell r="F99" t="str">
            <v>QT</v>
          </cell>
          <cell r="G99">
            <v>15.5</v>
          </cell>
          <cell r="H99">
            <v>18</v>
          </cell>
          <cell r="I99">
            <v>16.75</v>
          </cell>
          <cell r="J99" t="str">
            <v>glyphosate (Roundup ultra)</v>
          </cell>
        </row>
        <row r="100">
          <cell r="A100">
            <v>110</v>
          </cell>
          <cell r="B100" t="str">
            <v>FUMIGANT</v>
          </cell>
          <cell r="C100" t="str">
            <v>ROVRAL</v>
          </cell>
          <cell r="E100" t="str">
            <v>LB</v>
          </cell>
          <cell r="G100">
            <v>14.55</v>
          </cell>
          <cell r="H100">
            <v>14.6</v>
          </cell>
          <cell r="I100">
            <v>14.58</v>
          </cell>
          <cell r="J100" t="str">
            <v>iprodione (Rovral)</v>
          </cell>
        </row>
        <row r="101">
          <cell r="A101">
            <v>111</v>
          </cell>
          <cell r="B101" t="str">
            <v>GROWTH REG.</v>
          </cell>
          <cell r="C101" t="str">
            <v>ROYAL MH30</v>
          </cell>
          <cell r="E101" t="str">
            <v>GAL</v>
          </cell>
          <cell r="F101" t="str">
            <v>GAL</v>
          </cell>
          <cell r="G101">
            <v>12.65</v>
          </cell>
          <cell r="H101">
            <v>11.5</v>
          </cell>
          <cell r="I101">
            <v>12.08</v>
          </cell>
          <cell r="J101" t="str">
            <v>maleic hydrazide (Royal)</v>
          </cell>
        </row>
        <row r="102">
          <cell r="A102">
            <v>112</v>
          </cell>
          <cell r="B102" t="str">
            <v>FUNGICIDE</v>
          </cell>
          <cell r="C102" t="str">
            <v>RUBIGAN</v>
          </cell>
          <cell r="E102" t="str">
            <v>GAL</v>
          </cell>
          <cell r="G102">
            <v>79.2</v>
          </cell>
          <cell r="H102">
            <v>77.400000000000006</v>
          </cell>
          <cell r="I102">
            <v>78.3</v>
          </cell>
          <cell r="J102" t="str">
            <v>fenarimol (Rubigan)</v>
          </cell>
        </row>
        <row r="103">
          <cell r="A103">
            <v>113</v>
          </cell>
          <cell r="B103" t="str">
            <v>HERBICIDE</v>
          </cell>
          <cell r="C103" t="str">
            <v>SCEPTER</v>
          </cell>
          <cell r="D103" t="str">
            <v>BASF</v>
          </cell>
          <cell r="E103" t="str">
            <v>OZ</v>
          </cell>
          <cell r="G103">
            <v>4.5</v>
          </cell>
          <cell r="H103">
            <v>5</v>
          </cell>
          <cell r="I103">
            <v>4.75</v>
          </cell>
          <cell r="J103" t="str">
            <v>imazaquin (Scepter)</v>
          </cell>
        </row>
        <row r="104">
          <cell r="A104">
            <v>114</v>
          </cell>
          <cell r="B104" t="str">
            <v>INSECTICIDE</v>
          </cell>
          <cell r="C104" t="str">
            <v>Velum Total</v>
          </cell>
          <cell r="D104" t="str">
            <v>BAyer</v>
          </cell>
          <cell r="E104" t="str">
            <v>OZ</v>
          </cell>
          <cell r="F104" t="str">
            <v>OZ</v>
          </cell>
          <cell r="G104">
            <v>1.96</v>
          </cell>
          <cell r="H104">
            <v>1.96</v>
          </cell>
          <cell r="I104">
            <v>1.96</v>
          </cell>
          <cell r="J104" t="str">
            <v>tralomethrin (Scout)</v>
          </cell>
        </row>
        <row r="105">
          <cell r="A105">
            <v>115</v>
          </cell>
          <cell r="B105" t="str">
            <v>INSECTICIDE</v>
          </cell>
          <cell r="C105" t="str">
            <v>SEVIN 80S</v>
          </cell>
          <cell r="E105" t="str">
            <v>LB</v>
          </cell>
          <cell r="F105" t="str">
            <v>LB</v>
          </cell>
          <cell r="G105">
            <v>7</v>
          </cell>
          <cell r="H105">
            <v>6.3</v>
          </cell>
          <cell r="I105">
            <v>6.65</v>
          </cell>
          <cell r="J105" t="str">
            <v>carbaryl (Sevin)</v>
          </cell>
        </row>
        <row r="106">
          <cell r="A106">
            <v>116</v>
          </cell>
          <cell r="B106" t="str">
            <v>HERBICIDE</v>
          </cell>
          <cell r="C106" t="str">
            <v>SONALAN</v>
          </cell>
          <cell r="D106" t="str">
            <v>DOW</v>
          </cell>
          <cell r="E106" t="str">
            <v>GAL</v>
          </cell>
          <cell r="G106">
            <v>28.8</v>
          </cell>
          <cell r="H106">
            <v>28.8</v>
          </cell>
          <cell r="I106">
            <v>28.8</v>
          </cell>
          <cell r="J106" t="str">
            <v>ethalfluralin (Sonalan)</v>
          </cell>
        </row>
        <row r="107">
          <cell r="A107">
            <v>117</v>
          </cell>
          <cell r="B107" t="str">
            <v>HERBICIDE</v>
          </cell>
          <cell r="C107" t="str">
            <v>STAPLE</v>
          </cell>
          <cell r="D107" t="str">
            <v>DUPONT</v>
          </cell>
          <cell r="E107" t="str">
            <v>OZ</v>
          </cell>
          <cell r="F107" t="str">
            <v>OZ</v>
          </cell>
          <cell r="G107">
            <v>8.15</v>
          </cell>
          <cell r="H107">
            <v>9.7200000000000006</v>
          </cell>
          <cell r="I107">
            <v>8.94</v>
          </cell>
          <cell r="J107" t="str">
            <v>pyrithiobac (Staple)</v>
          </cell>
        </row>
        <row r="108">
          <cell r="A108">
            <v>118</v>
          </cell>
          <cell r="B108" t="str">
            <v>HERBICIDE</v>
          </cell>
          <cell r="C108" t="str">
            <v>SURFLAN 4AS</v>
          </cell>
          <cell r="E108" t="str">
            <v>GAL</v>
          </cell>
          <cell r="F108" t="str">
            <v>GAL</v>
          </cell>
          <cell r="G108">
            <v>77.400000000000006</v>
          </cell>
          <cell r="H108">
            <v>77.400000000000006</v>
          </cell>
          <cell r="I108">
            <v>77.400000000000006</v>
          </cell>
          <cell r="J108" t="str">
            <v>oryzalin (Surflan)</v>
          </cell>
        </row>
        <row r="109">
          <cell r="A109">
            <v>120</v>
          </cell>
          <cell r="B109" t="str">
            <v>HERBICIDE</v>
          </cell>
          <cell r="C109" t="str">
            <v>SUTAN + 6.7E</v>
          </cell>
          <cell r="E109" t="str">
            <v>GAL</v>
          </cell>
          <cell r="F109" t="str">
            <v>PT</v>
          </cell>
          <cell r="G109">
            <v>22.5</v>
          </cell>
          <cell r="H109">
            <v>21.6</v>
          </cell>
          <cell r="I109">
            <v>22.05</v>
          </cell>
          <cell r="J109" t="str">
            <v>butylate (Sutan)</v>
          </cell>
        </row>
        <row r="110">
          <cell r="A110">
            <v>121</v>
          </cell>
          <cell r="B110" t="str">
            <v>FUNGICIDE</v>
          </cell>
          <cell r="C110" t="str">
            <v>SYLLIT</v>
          </cell>
          <cell r="E110" t="str">
            <v>LB</v>
          </cell>
          <cell r="G110">
            <v>44.1</v>
          </cell>
          <cell r="H110">
            <v>42.3</v>
          </cell>
          <cell r="I110">
            <v>43.2</v>
          </cell>
          <cell r="J110" t="str">
            <v>dodine (Syllit)</v>
          </cell>
        </row>
        <row r="111">
          <cell r="A111">
            <v>122</v>
          </cell>
          <cell r="B111" t="str">
            <v>FUMIGANT</v>
          </cell>
          <cell r="C111" t="str">
            <v>TELONE II</v>
          </cell>
          <cell r="D111" t="str">
            <v>DOW</v>
          </cell>
          <cell r="E111" t="str">
            <v>GAL</v>
          </cell>
          <cell r="F111" t="str">
            <v>GAL</v>
          </cell>
          <cell r="G111">
            <v>16.68</v>
          </cell>
          <cell r="H111">
            <v>16</v>
          </cell>
          <cell r="I111">
            <v>16.34</v>
          </cell>
          <cell r="J111" t="str">
            <v>dichloropropene (Telone II)</v>
          </cell>
        </row>
        <row r="112">
          <cell r="A112">
            <v>123</v>
          </cell>
          <cell r="B112" t="str">
            <v>FUMIGANT</v>
          </cell>
          <cell r="C112" t="str">
            <v>TELONE C-17</v>
          </cell>
          <cell r="D112" t="str">
            <v>DOW</v>
          </cell>
          <cell r="E112" t="str">
            <v>GAL</v>
          </cell>
          <cell r="F112" t="str">
            <v>GAL</v>
          </cell>
          <cell r="G112">
            <v>19.25</v>
          </cell>
          <cell r="H112">
            <v>21.06</v>
          </cell>
          <cell r="I112">
            <v>20.16</v>
          </cell>
          <cell r="J112" t="str">
            <v>dichloropropene+chloropicrin (Telone C17)</v>
          </cell>
        </row>
        <row r="113">
          <cell r="A113">
            <v>124</v>
          </cell>
          <cell r="B113" t="str">
            <v>INSEC/NEMAT</v>
          </cell>
          <cell r="C113" t="str">
            <v>TEMIK 15G</v>
          </cell>
          <cell r="D113" t="str">
            <v>BAYER</v>
          </cell>
          <cell r="E113" t="str">
            <v>LB</v>
          </cell>
          <cell r="F113" t="str">
            <v>LB</v>
          </cell>
          <cell r="G113">
            <v>3.8</v>
          </cell>
          <cell r="H113">
            <v>3.5</v>
          </cell>
          <cell r="I113">
            <v>3.65</v>
          </cell>
          <cell r="J113" t="str">
            <v>aldicarb (Temik)</v>
          </cell>
        </row>
        <row r="114">
          <cell r="A114">
            <v>125</v>
          </cell>
          <cell r="B114" t="str">
            <v>INSECTICIDE</v>
          </cell>
          <cell r="C114" t="str">
            <v>THIODAN 3EC / THIONEX 3EC</v>
          </cell>
          <cell r="E114" t="str">
            <v>GAL</v>
          </cell>
          <cell r="F114" t="str">
            <v>GAL</v>
          </cell>
          <cell r="G114">
            <v>28.88</v>
          </cell>
          <cell r="H114">
            <v>28</v>
          </cell>
          <cell r="I114">
            <v>28.44</v>
          </cell>
          <cell r="J114" t="str">
            <v>endosulfan (Thiodan)</v>
          </cell>
        </row>
        <row r="115">
          <cell r="A115">
            <v>126</v>
          </cell>
          <cell r="B115" t="str">
            <v>FUNGICIDE</v>
          </cell>
          <cell r="C115" t="str">
            <v>THIRAM</v>
          </cell>
          <cell r="E115" t="str">
            <v>LB</v>
          </cell>
          <cell r="G115">
            <v>2.88</v>
          </cell>
          <cell r="H115">
            <v>2.7</v>
          </cell>
          <cell r="I115">
            <v>2.79</v>
          </cell>
          <cell r="J115" t="str">
            <v>thiram</v>
          </cell>
        </row>
        <row r="116">
          <cell r="A116">
            <v>127</v>
          </cell>
          <cell r="B116" t="str">
            <v>FUNGICIDE</v>
          </cell>
          <cell r="C116" t="str">
            <v>TILT</v>
          </cell>
          <cell r="E116" t="str">
            <v>GAL</v>
          </cell>
          <cell r="F116" t="str">
            <v>OZ</v>
          </cell>
          <cell r="G116">
            <v>300</v>
          </cell>
          <cell r="H116">
            <v>297</v>
          </cell>
          <cell r="I116">
            <v>298.5</v>
          </cell>
          <cell r="J116" t="str">
            <v>propiconazole (Tilt)</v>
          </cell>
        </row>
        <row r="117">
          <cell r="A117">
            <v>128</v>
          </cell>
          <cell r="B117" t="str">
            <v>FUNGICIDE</v>
          </cell>
          <cell r="C117" t="str">
            <v>TOPSIN 70WP</v>
          </cell>
          <cell r="E117" t="str">
            <v>LB</v>
          </cell>
          <cell r="F117" t="str">
            <v>LB</v>
          </cell>
          <cell r="G117">
            <v>14.625</v>
          </cell>
          <cell r="H117">
            <v>14.481</v>
          </cell>
          <cell r="I117">
            <v>14.55</v>
          </cell>
          <cell r="J117" t="str">
            <v>thiophanate-methyl (Topsin)</v>
          </cell>
        </row>
        <row r="118">
          <cell r="A118">
            <v>129</v>
          </cell>
          <cell r="B118" t="str">
            <v>HERBICIDE</v>
          </cell>
          <cell r="C118" t="str">
            <v>TREFLAN EC / DINTEC 4L</v>
          </cell>
          <cell r="D118" t="str">
            <v>DOW</v>
          </cell>
          <cell r="E118" t="str">
            <v>GAL</v>
          </cell>
          <cell r="F118" t="str">
            <v>PT</v>
          </cell>
          <cell r="G118">
            <v>24.73</v>
          </cell>
          <cell r="H118">
            <v>25.29</v>
          </cell>
          <cell r="I118">
            <v>25.01</v>
          </cell>
          <cell r="J118" t="str">
            <v>trifluralin (Treflan EC)</v>
          </cell>
        </row>
        <row r="119">
          <cell r="A119">
            <v>131</v>
          </cell>
          <cell r="B119" t="str">
            <v>FUMIGANT</v>
          </cell>
          <cell r="C119" t="str">
            <v>VAPAM</v>
          </cell>
          <cell r="E119" t="str">
            <v>GAL</v>
          </cell>
          <cell r="G119">
            <v>3.78</v>
          </cell>
          <cell r="H119">
            <v>3.6</v>
          </cell>
          <cell r="I119">
            <v>3.69</v>
          </cell>
          <cell r="J119" t="str">
            <v>metam-sodium (Vapam)</v>
          </cell>
        </row>
        <row r="120">
          <cell r="A120">
            <v>132</v>
          </cell>
          <cell r="B120" t="str">
            <v>HERBICIDE</v>
          </cell>
          <cell r="C120" t="str">
            <v>VERNAM 7E</v>
          </cell>
          <cell r="E120" t="str">
            <v>GAL</v>
          </cell>
          <cell r="G120">
            <v>32.4</v>
          </cell>
          <cell r="H120">
            <v>31.5</v>
          </cell>
          <cell r="I120">
            <v>31.95</v>
          </cell>
          <cell r="J120" t="str">
            <v>vernolate (Vernam)</v>
          </cell>
        </row>
        <row r="121">
          <cell r="A121">
            <v>134</v>
          </cell>
          <cell r="B121" t="str">
            <v>FUNGICIDE</v>
          </cell>
          <cell r="C121" t="str">
            <v xml:space="preserve">ZIRAM </v>
          </cell>
          <cell r="E121" t="str">
            <v>LB</v>
          </cell>
          <cell r="F121" t="str">
            <v>LB</v>
          </cell>
          <cell r="G121">
            <v>2.25</v>
          </cell>
          <cell r="H121">
            <v>3.06</v>
          </cell>
          <cell r="I121">
            <v>2.66</v>
          </cell>
          <cell r="J121" t="str">
            <v>ziram</v>
          </cell>
        </row>
        <row r="122">
          <cell r="A122">
            <v>135</v>
          </cell>
          <cell r="B122" t="str">
            <v>SURFACTANT</v>
          </cell>
          <cell r="C122" t="str">
            <v>SURFACTANT</v>
          </cell>
          <cell r="E122" t="str">
            <v>GAL</v>
          </cell>
          <cell r="F122" t="str">
            <v>QT</v>
          </cell>
          <cell r="G122">
            <v>12</v>
          </cell>
          <cell r="H122">
            <v>9.9</v>
          </cell>
          <cell r="I122">
            <v>10.95</v>
          </cell>
          <cell r="J122" t="str">
            <v>surfactant</v>
          </cell>
        </row>
        <row r="123">
          <cell r="A123">
            <v>136</v>
          </cell>
          <cell r="B123" t="str">
            <v>FUNGICIDE</v>
          </cell>
          <cell r="C123" t="str">
            <v>MUSCLE</v>
          </cell>
          <cell r="E123" t="str">
            <v>GAL</v>
          </cell>
          <cell r="F123" t="str">
            <v>OZ</v>
          </cell>
          <cell r="G123">
            <v>58</v>
          </cell>
          <cell r="H123">
            <v>40</v>
          </cell>
          <cell r="I123">
            <v>49</v>
          </cell>
          <cell r="J123" t="str">
            <v>Chlorothalonil + tebuconazole</v>
          </cell>
        </row>
        <row r="124">
          <cell r="A124">
            <v>137</v>
          </cell>
          <cell r="B124" t="str">
            <v>INSECTICIDE</v>
          </cell>
          <cell r="C124" t="str">
            <v>WARRIOR T</v>
          </cell>
          <cell r="E124" t="str">
            <v>GAL</v>
          </cell>
          <cell r="F124" t="str">
            <v>OZ</v>
          </cell>
          <cell r="G124">
            <v>400</v>
          </cell>
          <cell r="H124">
            <v>482.35</v>
          </cell>
          <cell r="I124">
            <v>441.18</v>
          </cell>
          <cell r="J124" t="str">
            <v>lambda-cyhalothrin (Warrior T)</v>
          </cell>
        </row>
        <row r="125">
          <cell r="A125">
            <v>138</v>
          </cell>
          <cell r="B125" t="str">
            <v>HERBICIDE</v>
          </cell>
          <cell r="C125" t="str">
            <v>CAPAROL 4L</v>
          </cell>
          <cell r="D125" t="str">
            <v>SYNGENTA</v>
          </cell>
          <cell r="E125" t="str">
            <v>GAL</v>
          </cell>
          <cell r="F125" t="str">
            <v>PT</v>
          </cell>
          <cell r="G125">
            <v>27.15</v>
          </cell>
          <cell r="H125">
            <v>25</v>
          </cell>
          <cell r="I125">
            <v>26.08</v>
          </cell>
          <cell r="J125" t="str">
            <v>prometryn (Caparol)</v>
          </cell>
        </row>
        <row r="126">
          <cell r="A126">
            <v>139</v>
          </cell>
          <cell r="B126" t="str">
            <v>HERBICIDE</v>
          </cell>
          <cell r="C126" t="str">
            <v>EVIK DF</v>
          </cell>
          <cell r="D126" t="str">
            <v>SYNGENTA</v>
          </cell>
          <cell r="E126" t="str">
            <v>LB</v>
          </cell>
          <cell r="F126" t="str">
            <v>LB</v>
          </cell>
          <cell r="G126">
            <v>6.3</v>
          </cell>
          <cell r="H126">
            <v>6.3</v>
          </cell>
          <cell r="I126">
            <v>6.3</v>
          </cell>
          <cell r="J126" t="str">
            <v>ametryn (Evik)</v>
          </cell>
        </row>
        <row r="127">
          <cell r="A127">
            <v>140</v>
          </cell>
          <cell r="B127" t="str">
            <v>INSECTICIDE</v>
          </cell>
          <cell r="C127" t="str">
            <v>ADMIRE PRO SC43</v>
          </cell>
          <cell r="D127" t="str">
            <v>BAYER</v>
          </cell>
          <cell r="E127" t="str">
            <v>OZ</v>
          </cell>
          <cell r="F127" t="str">
            <v>OZ</v>
          </cell>
          <cell r="G127">
            <v>0.95</v>
          </cell>
          <cell r="H127">
            <v>1.05</v>
          </cell>
          <cell r="I127">
            <v>1</v>
          </cell>
          <cell r="J127" t="str">
            <v>imidacloprid (Admire Pro)</v>
          </cell>
        </row>
        <row r="128">
          <cell r="A128">
            <v>141</v>
          </cell>
          <cell r="B128" t="str">
            <v>INSECTICIDE</v>
          </cell>
          <cell r="C128" t="str">
            <v xml:space="preserve">PROVADO </v>
          </cell>
          <cell r="D128" t="str">
            <v>BAYER</v>
          </cell>
          <cell r="E128" t="str">
            <v>GAL</v>
          </cell>
          <cell r="F128" t="str">
            <v>OZ</v>
          </cell>
          <cell r="G128">
            <v>93.56</v>
          </cell>
          <cell r="H128">
            <v>93</v>
          </cell>
          <cell r="I128">
            <v>93.28</v>
          </cell>
          <cell r="J128" t="str">
            <v>imidacloprid (Provado)</v>
          </cell>
        </row>
        <row r="129">
          <cell r="A129">
            <v>142</v>
          </cell>
          <cell r="B129" t="str">
            <v>INSECTICIDE</v>
          </cell>
          <cell r="C129" t="str">
            <v>SPINTOR</v>
          </cell>
          <cell r="D129" t="str">
            <v>DOW</v>
          </cell>
          <cell r="E129" t="str">
            <v>GAL</v>
          </cell>
          <cell r="F129" t="str">
            <v>OZ</v>
          </cell>
          <cell r="G129">
            <v>655.5</v>
          </cell>
          <cell r="H129">
            <v>650</v>
          </cell>
          <cell r="I129">
            <v>652.75</v>
          </cell>
          <cell r="J129" t="str">
            <v>spinosad (Spintor)</v>
          </cell>
        </row>
        <row r="130">
          <cell r="A130">
            <v>143</v>
          </cell>
          <cell r="B130" t="str">
            <v>INSECTICIDE</v>
          </cell>
          <cell r="C130" t="str">
            <v>ELATUS</v>
          </cell>
          <cell r="E130" t="str">
            <v>LB</v>
          </cell>
          <cell r="F130" t="str">
            <v>OZ</v>
          </cell>
          <cell r="G130">
            <v>38</v>
          </cell>
          <cell r="H130">
            <v>45</v>
          </cell>
          <cell r="I130">
            <v>41.5</v>
          </cell>
          <cell r="J130" t="str">
            <v>Azoxystrobin + benzovinifupyr (Elatus)</v>
          </cell>
        </row>
        <row r="131">
          <cell r="A131">
            <v>144</v>
          </cell>
          <cell r="B131" t="str">
            <v>INSECTICIDE</v>
          </cell>
          <cell r="C131" t="str">
            <v>DICOFOL</v>
          </cell>
          <cell r="D131" t="str">
            <v>DOW</v>
          </cell>
          <cell r="E131" t="str">
            <v>GAL</v>
          </cell>
          <cell r="G131">
            <v>36.9</v>
          </cell>
          <cell r="H131">
            <v>36</v>
          </cell>
          <cell r="I131">
            <v>36.450000000000003</v>
          </cell>
          <cell r="J131" t="str">
            <v xml:space="preserve">dicofol </v>
          </cell>
        </row>
        <row r="132">
          <cell r="A132">
            <v>145</v>
          </cell>
          <cell r="B132" t="str">
            <v>INSECTICIDE</v>
          </cell>
          <cell r="C132" t="str">
            <v>PENNCAP M</v>
          </cell>
          <cell r="E132" t="str">
            <v>GAL</v>
          </cell>
          <cell r="F132" t="str">
            <v>PT</v>
          </cell>
          <cell r="G132">
            <v>25.2</v>
          </cell>
          <cell r="H132">
            <v>23.4</v>
          </cell>
          <cell r="I132">
            <v>24.3</v>
          </cell>
          <cell r="J132" t="str">
            <v>methyl-parathion (Penncap M)</v>
          </cell>
        </row>
        <row r="133">
          <cell r="A133">
            <v>146</v>
          </cell>
          <cell r="B133" t="str">
            <v>INSECTICIDE</v>
          </cell>
          <cell r="C133" t="str">
            <v>BAYTHROID</v>
          </cell>
          <cell r="D133" t="str">
            <v>BAYER</v>
          </cell>
          <cell r="E133" t="str">
            <v>GAL</v>
          </cell>
          <cell r="F133" t="str">
            <v>OZ</v>
          </cell>
          <cell r="G133">
            <v>140</v>
          </cell>
          <cell r="H133">
            <v>145</v>
          </cell>
          <cell r="I133">
            <v>142.5</v>
          </cell>
          <cell r="J133" t="str">
            <v>cyfluthrin (Baythroid)</v>
          </cell>
        </row>
        <row r="134">
          <cell r="A134">
            <v>147</v>
          </cell>
          <cell r="B134" t="str">
            <v>INSECTICIDE</v>
          </cell>
          <cell r="C134" t="str">
            <v>DANITOL</v>
          </cell>
          <cell r="D134" t="str">
            <v>VALENT</v>
          </cell>
          <cell r="E134" t="str">
            <v>GAL</v>
          </cell>
          <cell r="G134">
            <v>132.30000000000001</v>
          </cell>
          <cell r="H134">
            <v>132.30000000000001</v>
          </cell>
          <cell r="I134">
            <v>132.30000000000001</v>
          </cell>
          <cell r="J134" t="str">
            <v>fenpropathrin (Danitol)</v>
          </cell>
        </row>
        <row r="135">
          <cell r="A135">
            <v>148</v>
          </cell>
          <cell r="B135" t="str">
            <v>INSECTICIDE</v>
          </cell>
          <cell r="C135" t="str">
            <v>AGRIMEK</v>
          </cell>
          <cell r="E135" t="str">
            <v>GAL</v>
          </cell>
          <cell r="G135">
            <v>576</v>
          </cell>
          <cell r="H135">
            <v>586.79999999999995</v>
          </cell>
          <cell r="I135">
            <v>581.4</v>
          </cell>
          <cell r="J135" t="str">
            <v>abamectin (Agrimek)</v>
          </cell>
        </row>
        <row r="136">
          <cell r="A136">
            <v>149</v>
          </cell>
          <cell r="B136" t="str">
            <v>INSECTICIDE</v>
          </cell>
          <cell r="C136" t="str">
            <v xml:space="preserve">GUTHION </v>
          </cell>
          <cell r="E136" t="str">
            <v>LB</v>
          </cell>
          <cell r="F136" t="str">
            <v>LB</v>
          </cell>
          <cell r="G136">
            <v>9</v>
          </cell>
          <cell r="H136">
            <v>8.1</v>
          </cell>
          <cell r="I136">
            <v>8.5500000000000007</v>
          </cell>
          <cell r="J136" t="str">
            <v>azinphosmethyl (Guthion)</v>
          </cell>
        </row>
        <row r="137">
          <cell r="A137">
            <v>150</v>
          </cell>
          <cell r="B137" t="str">
            <v>INSECTICIDE</v>
          </cell>
          <cell r="C137" t="str">
            <v>IMIDAM 70W</v>
          </cell>
          <cell r="E137" t="str">
            <v>LB</v>
          </cell>
          <cell r="F137" t="str">
            <v>LB</v>
          </cell>
          <cell r="G137">
            <v>11</v>
          </cell>
          <cell r="H137">
            <v>12.55</v>
          </cell>
          <cell r="I137">
            <v>11.78</v>
          </cell>
          <cell r="J137" t="str">
            <v>phosmet (Imidam)</v>
          </cell>
        </row>
        <row r="138">
          <cell r="A138">
            <v>151</v>
          </cell>
          <cell r="B138" t="str">
            <v>INSECTICIDE</v>
          </cell>
          <cell r="C138" t="str">
            <v>CARZOL SP</v>
          </cell>
          <cell r="E138" t="str">
            <v>LB</v>
          </cell>
          <cell r="F138" t="str">
            <v>LB</v>
          </cell>
          <cell r="G138">
            <v>40.5</v>
          </cell>
          <cell r="H138">
            <v>38.700000000000003</v>
          </cell>
          <cell r="I138">
            <v>39.6</v>
          </cell>
          <cell r="J138" t="str">
            <v>formetanate hydrochloride (Carzol)</v>
          </cell>
        </row>
        <row r="139">
          <cell r="A139">
            <v>152</v>
          </cell>
          <cell r="B139" t="str">
            <v>FUNGICIDE</v>
          </cell>
          <cell r="C139" t="str">
            <v>SULFUR 90W</v>
          </cell>
          <cell r="E139" t="str">
            <v>LB</v>
          </cell>
          <cell r="F139" t="str">
            <v>LB</v>
          </cell>
          <cell r="G139">
            <v>9</v>
          </cell>
          <cell r="H139">
            <v>10</v>
          </cell>
          <cell r="I139">
            <v>9.5</v>
          </cell>
          <cell r="J139" t="str">
            <v>sulfur 90%</v>
          </cell>
        </row>
        <row r="140">
          <cell r="A140">
            <v>153</v>
          </cell>
          <cell r="B140" t="str">
            <v>HERBICIDE</v>
          </cell>
          <cell r="C140" t="str">
            <v>KARMEX DF</v>
          </cell>
          <cell r="D140" t="str">
            <v>DUPONT</v>
          </cell>
          <cell r="E140" t="str">
            <v>LB</v>
          </cell>
          <cell r="F140" t="str">
            <v>LB</v>
          </cell>
          <cell r="G140">
            <v>6.96</v>
          </cell>
          <cell r="H140">
            <v>7.12</v>
          </cell>
          <cell r="I140">
            <v>7.04</v>
          </cell>
          <cell r="J140" t="str">
            <v>diuron (Karmex)</v>
          </cell>
        </row>
        <row r="141">
          <cell r="A141">
            <v>154</v>
          </cell>
          <cell r="B141" t="str">
            <v>HERBICIDE</v>
          </cell>
          <cell r="C141" t="str">
            <v>SINBAR 80W</v>
          </cell>
          <cell r="E141" t="str">
            <v>LB</v>
          </cell>
          <cell r="F141" t="str">
            <v>LB</v>
          </cell>
          <cell r="G141">
            <v>34</v>
          </cell>
          <cell r="H141">
            <v>27</v>
          </cell>
          <cell r="I141">
            <v>30.5</v>
          </cell>
          <cell r="J141" t="str">
            <v>terbacil (Sinbar)</v>
          </cell>
        </row>
        <row r="142">
          <cell r="A142">
            <v>155</v>
          </cell>
          <cell r="B142" t="str">
            <v>INSECTICIDE</v>
          </cell>
          <cell r="C142" t="str">
            <v>DIMETHOATE 4E</v>
          </cell>
          <cell r="D142" t="str">
            <v>MICROFLO</v>
          </cell>
          <cell r="E142" t="str">
            <v>GAL</v>
          </cell>
          <cell r="F142" t="str">
            <v>PT</v>
          </cell>
          <cell r="G142">
            <v>36</v>
          </cell>
          <cell r="H142">
            <v>34.200000000000003</v>
          </cell>
          <cell r="I142">
            <v>35.1</v>
          </cell>
          <cell r="J142" t="str">
            <v>dimethoate</v>
          </cell>
        </row>
        <row r="143">
          <cell r="A143">
            <v>156</v>
          </cell>
          <cell r="B143" t="str">
            <v>INSECTICIDE</v>
          </cell>
          <cell r="C143" t="str">
            <v>APOLLO</v>
          </cell>
          <cell r="E143" t="str">
            <v>PT</v>
          </cell>
          <cell r="G143">
            <v>156.6</v>
          </cell>
          <cell r="H143">
            <v>153</v>
          </cell>
          <cell r="I143">
            <v>154.80000000000001</v>
          </cell>
          <cell r="J143" t="str">
            <v>clofantezine (Apollo)</v>
          </cell>
        </row>
        <row r="144">
          <cell r="A144">
            <v>157</v>
          </cell>
          <cell r="B144" t="str">
            <v>INSECTICIDE</v>
          </cell>
          <cell r="C144" t="str">
            <v>DORMANT OIL</v>
          </cell>
          <cell r="E144" t="str">
            <v>GAL</v>
          </cell>
          <cell r="F144" t="str">
            <v>GAL</v>
          </cell>
          <cell r="G144">
            <v>4.59</v>
          </cell>
          <cell r="H144">
            <v>4.41</v>
          </cell>
          <cell r="I144">
            <v>4.5</v>
          </cell>
          <cell r="J144" t="str">
            <v>dormant oil</v>
          </cell>
        </row>
        <row r="145">
          <cell r="A145">
            <v>158</v>
          </cell>
          <cell r="B145" t="str">
            <v>HERBICIDE</v>
          </cell>
          <cell r="C145" t="str">
            <v>REMEDY</v>
          </cell>
          <cell r="E145" t="str">
            <v>GAL</v>
          </cell>
          <cell r="F145" t="str">
            <v>PT</v>
          </cell>
          <cell r="G145">
            <v>86.4</v>
          </cell>
          <cell r="H145">
            <v>84.6</v>
          </cell>
          <cell r="I145">
            <v>85.5</v>
          </cell>
          <cell r="J145" t="str">
            <v>trichlopyr (Remedy)</v>
          </cell>
        </row>
        <row r="146">
          <cell r="A146">
            <v>159</v>
          </cell>
          <cell r="B146" t="str">
            <v>HERBICIDE</v>
          </cell>
          <cell r="C146" t="str">
            <v>GRAZON P+D</v>
          </cell>
          <cell r="E146" t="str">
            <v>GAL</v>
          </cell>
          <cell r="F146" t="str">
            <v>PT</v>
          </cell>
          <cell r="G146">
            <v>29.4</v>
          </cell>
          <cell r="H146">
            <v>36.47</v>
          </cell>
          <cell r="I146">
            <v>32.94</v>
          </cell>
          <cell r="J146" t="str">
            <v>picloram+2,4-D (Grazon P+D)</v>
          </cell>
        </row>
        <row r="147">
          <cell r="A147">
            <v>160</v>
          </cell>
          <cell r="B147" t="str">
            <v>HERBICIDE</v>
          </cell>
          <cell r="C147" t="str">
            <v>STARFIRE EC</v>
          </cell>
          <cell r="E147" t="str">
            <v>GAL</v>
          </cell>
          <cell r="F147" t="str">
            <v>OZ</v>
          </cell>
          <cell r="G147">
            <v>33.299999999999997</v>
          </cell>
          <cell r="H147">
            <v>32.4</v>
          </cell>
          <cell r="I147">
            <v>32.85</v>
          </cell>
          <cell r="J147" t="str">
            <v>paraquat (Starfire)</v>
          </cell>
        </row>
        <row r="148">
          <cell r="A148">
            <v>161</v>
          </cell>
          <cell r="B148" t="str">
            <v>HERBICIDE</v>
          </cell>
          <cell r="C148" t="str">
            <v>DUAL MAGNUM EC</v>
          </cell>
          <cell r="D148" t="str">
            <v>SYNGENTA</v>
          </cell>
          <cell r="E148" t="str">
            <v>GAL</v>
          </cell>
          <cell r="F148" t="str">
            <v>PT</v>
          </cell>
          <cell r="G148">
            <v>55</v>
          </cell>
          <cell r="H148">
            <v>69</v>
          </cell>
          <cell r="I148">
            <v>62</v>
          </cell>
          <cell r="J148" t="str">
            <v>s-metolachlor (Dual Magnum EC)</v>
          </cell>
        </row>
        <row r="149">
          <cell r="A149">
            <v>162</v>
          </cell>
          <cell r="B149" t="str">
            <v>INSECTICIDE</v>
          </cell>
          <cell r="C149" t="str">
            <v>DIAZINON 14G</v>
          </cell>
          <cell r="E149" t="str">
            <v>LB</v>
          </cell>
          <cell r="F149" t="str">
            <v>LB</v>
          </cell>
          <cell r="G149">
            <v>1.863</v>
          </cell>
          <cell r="H149">
            <v>1.827</v>
          </cell>
          <cell r="I149">
            <v>1.85</v>
          </cell>
          <cell r="J149" t="str">
            <v>diazinon</v>
          </cell>
        </row>
        <row r="150">
          <cell r="A150">
            <v>163</v>
          </cell>
          <cell r="B150" t="str">
            <v>INSECTICIDE</v>
          </cell>
          <cell r="C150" t="str">
            <v>XENTARI</v>
          </cell>
          <cell r="E150" t="str">
            <v>LB</v>
          </cell>
          <cell r="F150" t="str">
            <v>LB</v>
          </cell>
          <cell r="G150">
            <v>14.44</v>
          </cell>
          <cell r="H150">
            <v>19.88</v>
          </cell>
          <cell r="I150">
            <v>17.16</v>
          </cell>
          <cell r="J150" t="str">
            <v>bacillus thuringiensis (Xentari)</v>
          </cell>
        </row>
        <row r="151">
          <cell r="A151">
            <v>164</v>
          </cell>
          <cell r="B151" t="str">
            <v>INSECTICIDE</v>
          </cell>
          <cell r="C151" t="str">
            <v>M-PEDE</v>
          </cell>
          <cell r="D151" t="str">
            <v>DOW</v>
          </cell>
          <cell r="E151" t="str">
            <v>GAL</v>
          </cell>
          <cell r="F151" t="str">
            <v>GAL</v>
          </cell>
          <cell r="G151">
            <v>17.100000000000001</v>
          </cell>
          <cell r="H151">
            <v>15.3</v>
          </cell>
          <cell r="I151">
            <v>16.2</v>
          </cell>
          <cell r="J151" t="str">
            <v>insecticidal soap (M-Pede)</v>
          </cell>
        </row>
        <row r="152">
          <cell r="A152">
            <v>165</v>
          </cell>
          <cell r="B152" t="str">
            <v>INSECTICIDE</v>
          </cell>
          <cell r="C152" t="str">
            <v>SAFE-T-CIDE</v>
          </cell>
          <cell r="E152" t="str">
            <v>GAL</v>
          </cell>
          <cell r="F152" t="str">
            <v>GAL</v>
          </cell>
          <cell r="G152">
            <v>14.09</v>
          </cell>
          <cell r="H152">
            <v>14</v>
          </cell>
          <cell r="I152">
            <v>14.05</v>
          </cell>
          <cell r="J152" t="str">
            <v>horticultural oil (Safe-T-Cide)</v>
          </cell>
        </row>
        <row r="153">
          <cell r="A153">
            <v>166</v>
          </cell>
          <cell r="B153" t="str">
            <v>FUNGICIDE</v>
          </cell>
          <cell r="C153" t="str">
            <v>THIOLUX DF</v>
          </cell>
          <cell r="E153" t="str">
            <v>LB</v>
          </cell>
          <cell r="F153" t="str">
            <v>LB</v>
          </cell>
          <cell r="G153">
            <v>2.88</v>
          </cell>
          <cell r="H153">
            <v>2.8530000000000002</v>
          </cell>
          <cell r="I153">
            <v>2.87</v>
          </cell>
          <cell r="J153" t="str">
            <v>sulfur 80% (Thiolux)</v>
          </cell>
        </row>
        <row r="154">
          <cell r="A154">
            <v>167</v>
          </cell>
          <cell r="B154" t="str">
            <v>HERBICIDE</v>
          </cell>
          <cell r="C154" t="str">
            <v>PURSUIT</v>
          </cell>
          <cell r="E154" t="str">
            <v>GAL</v>
          </cell>
          <cell r="F154" t="str">
            <v>OZ</v>
          </cell>
          <cell r="G154">
            <v>335</v>
          </cell>
          <cell r="H154">
            <v>350</v>
          </cell>
          <cell r="I154">
            <v>342.5</v>
          </cell>
          <cell r="J154" t="str">
            <v>imazethapyr (Pursuit)</v>
          </cell>
        </row>
        <row r="155">
          <cell r="A155">
            <v>168</v>
          </cell>
          <cell r="B155" t="str">
            <v>INSECTICIDE</v>
          </cell>
          <cell r="C155" t="str">
            <v>CONFIRM</v>
          </cell>
          <cell r="E155" t="str">
            <v>GAL</v>
          </cell>
          <cell r="F155" t="str">
            <v>GAL</v>
          </cell>
          <cell r="G155">
            <v>166.5</v>
          </cell>
          <cell r="H155">
            <v>164.7</v>
          </cell>
          <cell r="I155">
            <v>165.6</v>
          </cell>
          <cell r="J155" t="str">
            <v>tebufenozide (Confirm)</v>
          </cell>
        </row>
        <row r="156">
          <cell r="A156">
            <v>169</v>
          </cell>
          <cell r="B156" t="str">
            <v>INSECTICIDE</v>
          </cell>
          <cell r="C156" t="str">
            <v>PROCLAIM</v>
          </cell>
          <cell r="E156" t="str">
            <v>OZ</v>
          </cell>
          <cell r="F156" t="str">
            <v>OZ</v>
          </cell>
          <cell r="G156">
            <v>127.8</v>
          </cell>
          <cell r="H156">
            <v>126.52200000000002</v>
          </cell>
          <cell r="I156">
            <v>127.16</v>
          </cell>
          <cell r="J156" t="str">
            <v>emamectin benzoate (Proclaim)</v>
          </cell>
        </row>
        <row r="157">
          <cell r="A157">
            <v>170</v>
          </cell>
          <cell r="B157" t="str">
            <v>FUNGICIDE</v>
          </cell>
          <cell r="C157" t="str">
            <v>ALIETTE</v>
          </cell>
          <cell r="E157" t="str">
            <v>LB</v>
          </cell>
          <cell r="F157" t="str">
            <v>LB</v>
          </cell>
          <cell r="G157">
            <v>13.23</v>
          </cell>
          <cell r="H157">
            <v>14.82</v>
          </cell>
          <cell r="I157">
            <v>14.03</v>
          </cell>
          <cell r="J157" t="str">
            <v>fosetyl-Al (Aliette)</v>
          </cell>
        </row>
        <row r="158">
          <cell r="A158">
            <v>171</v>
          </cell>
          <cell r="B158" t="str">
            <v>HERBICIDE</v>
          </cell>
          <cell r="C158" t="str">
            <v>ALANAP</v>
          </cell>
          <cell r="E158" t="str">
            <v>GAL</v>
          </cell>
          <cell r="F158" t="str">
            <v>QT</v>
          </cell>
          <cell r="G158">
            <v>35.299999999999997</v>
          </cell>
          <cell r="H158">
            <v>37.01</v>
          </cell>
          <cell r="I158">
            <v>36.159999999999997</v>
          </cell>
          <cell r="J158" t="str">
            <v>napthalam (Alanap)</v>
          </cell>
        </row>
        <row r="159">
          <cell r="A159">
            <v>172</v>
          </cell>
          <cell r="B159" t="str">
            <v>FUNGICIDE</v>
          </cell>
          <cell r="C159" t="str">
            <v>RIDOMIL GOLD PC</v>
          </cell>
          <cell r="E159" t="str">
            <v>LB</v>
          </cell>
          <cell r="F159" t="str">
            <v>LB</v>
          </cell>
          <cell r="G159">
            <v>2.31</v>
          </cell>
          <cell r="H159">
            <v>2.62</v>
          </cell>
          <cell r="I159">
            <v>2.4700000000000002</v>
          </cell>
          <cell r="J159" t="str">
            <v>mefenoxam-PCNB (Ridomil)</v>
          </cell>
        </row>
        <row r="160">
          <cell r="A160">
            <v>173</v>
          </cell>
          <cell r="B160" t="str">
            <v>FUMIGANT</v>
          </cell>
          <cell r="C160" t="str">
            <v>BRO-MEAN C50</v>
          </cell>
          <cell r="E160" t="str">
            <v>LB</v>
          </cell>
          <cell r="F160" t="str">
            <v>LB</v>
          </cell>
          <cell r="G160">
            <v>3.75</v>
          </cell>
          <cell r="H160">
            <v>5.85</v>
          </cell>
          <cell r="I160">
            <v>4.8</v>
          </cell>
          <cell r="J160" t="str">
            <v>methyl bromide+chloropicrin (Bro-Mean C-50)</v>
          </cell>
        </row>
        <row r="161">
          <cell r="A161">
            <v>174</v>
          </cell>
          <cell r="B161" t="str">
            <v>HERBICIDE</v>
          </cell>
          <cell r="C161" t="str">
            <v>SELECT</v>
          </cell>
          <cell r="E161" t="str">
            <v>GAL</v>
          </cell>
          <cell r="F161" t="str">
            <v>OZ</v>
          </cell>
          <cell r="G161">
            <v>76</v>
          </cell>
          <cell r="H161">
            <v>90</v>
          </cell>
          <cell r="I161">
            <v>83</v>
          </cell>
          <cell r="J161" t="str">
            <v>clethodim (Select)</v>
          </cell>
        </row>
        <row r="162">
          <cell r="A162">
            <v>175</v>
          </cell>
          <cell r="B162" t="str">
            <v>INSECTICIDE</v>
          </cell>
          <cell r="C162" t="str">
            <v>TRACER</v>
          </cell>
          <cell r="D162" t="str">
            <v>DOW</v>
          </cell>
          <cell r="E162" t="str">
            <v>GAL</v>
          </cell>
          <cell r="F162" t="str">
            <v>OZ</v>
          </cell>
          <cell r="G162">
            <v>950</v>
          </cell>
          <cell r="H162">
            <v>1229</v>
          </cell>
          <cell r="I162">
            <v>1089.5</v>
          </cell>
          <cell r="J162" t="str">
            <v>spinosad (Tracer)</v>
          </cell>
        </row>
        <row r="163">
          <cell r="A163">
            <v>176</v>
          </cell>
          <cell r="B163" t="str">
            <v>INSECTICIDE</v>
          </cell>
          <cell r="C163" t="str">
            <v>ORTHENE 75S</v>
          </cell>
          <cell r="D163" t="str">
            <v>VALENT</v>
          </cell>
          <cell r="E163" t="str">
            <v>LB</v>
          </cell>
          <cell r="F163" t="str">
            <v>OZ</v>
          </cell>
          <cell r="G163">
            <v>9.6</v>
          </cell>
          <cell r="H163">
            <v>5.25</v>
          </cell>
          <cell r="I163">
            <v>7.43</v>
          </cell>
          <cell r="J163" t="str">
            <v>acephate (Orthene)</v>
          </cell>
        </row>
        <row r="164">
          <cell r="A164">
            <v>177</v>
          </cell>
          <cell r="B164" t="str">
            <v>DEFOLIANT</v>
          </cell>
          <cell r="C164" t="str">
            <v>FINISH6</v>
          </cell>
          <cell r="D164" t="str">
            <v>BAYER</v>
          </cell>
          <cell r="E164" t="str">
            <v>GAL</v>
          </cell>
          <cell r="F164" t="str">
            <v>QT</v>
          </cell>
          <cell r="G164">
            <v>52</v>
          </cell>
          <cell r="H164">
            <v>55</v>
          </cell>
          <cell r="I164">
            <v>53.5</v>
          </cell>
          <cell r="J164" t="str">
            <v>ethephon+cyclanilide (Finish6)</v>
          </cell>
        </row>
        <row r="165">
          <cell r="A165">
            <v>178</v>
          </cell>
          <cell r="B165" t="str">
            <v>HERBICIDE</v>
          </cell>
          <cell r="C165" t="str">
            <v>GUARDSMAN</v>
          </cell>
          <cell r="D165" t="str">
            <v>BASF</v>
          </cell>
          <cell r="E165" t="str">
            <v>GAL</v>
          </cell>
          <cell r="F165" t="str">
            <v>PT</v>
          </cell>
          <cell r="G165">
            <v>38.700000000000003</v>
          </cell>
          <cell r="H165">
            <v>38.700000000000003</v>
          </cell>
          <cell r="I165">
            <v>38.700000000000003</v>
          </cell>
          <cell r="J165" t="str">
            <v>dimethenamid+atrazine (Guardsman)</v>
          </cell>
        </row>
        <row r="166">
          <cell r="A166">
            <v>179</v>
          </cell>
          <cell r="B166" t="str">
            <v>HERBICIDE</v>
          </cell>
          <cell r="C166" t="str">
            <v>BASIS GOLD</v>
          </cell>
          <cell r="E166" t="str">
            <v>GAL</v>
          </cell>
          <cell r="F166" t="str">
            <v>OZ</v>
          </cell>
          <cell r="G166">
            <v>18</v>
          </cell>
          <cell r="H166">
            <v>16.2</v>
          </cell>
          <cell r="I166">
            <v>17.100000000000001</v>
          </cell>
          <cell r="J166" t="str">
            <v>nicosulfuron+rimsulfuron+atrazine (Basis Gold)</v>
          </cell>
        </row>
        <row r="167">
          <cell r="A167">
            <v>180</v>
          </cell>
          <cell r="B167" t="str">
            <v>HERBICIDE</v>
          </cell>
          <cell r="C167" t="str">
            <v>FIRSTRATE</v>
          </cell>
          <cell r="D167" t="str">
            <v>DOW</v>
          </cell>
          <cell r="E167" t="str">
            <v>OZ</v>
          </cell>
          <cell r="F167" t="str">
            <v>OZ</v>
          </cell>
          <cell r="G167">
            <v>25.65</v>
          </cell>
          <cell r="H167">
            <v>25.65</v>
          </cell>
          <cell r="I167">
            <v>25.65</v>
          </cell>
          <cell r="J167" t="str">
            <v>chloransulam methyl (Firstrate)</v>
          </cell>
        </row>
        <row r="168">
          <cell r="A168">
            <v>181</v>
          </cell>
          <cell r="B168" t="str">
            <v>HERBICIDE</v>
          </cell>
          <cell r="C168" t="str">
            <v>BANVEL</v>
          </cell>
          <cell r="D168" t="str">
            <v>MICROFLO</v>
          </cell>
          <cell r="E168" t="str">
            <v>GAL</v>
          </cell>
          <cell r="F168" t="str">
            <v>PT</v>
          </cell>
          <cell r="G168">
            <v>78.3</v>
          </cell>
          <cell r="H168">
            <v>78.3</v>
          </cell>
          <cell r="I168">
            <v>78.3</v>
          </cell>
          <cell r="J168" t="str">
            <v>dicamba (Banvel)</v>
          </cell>
        </row>
        <row r="169">
          <cell r="A169">
            <v>182</v>
          </cell>
          <cell r="B169" t="str">
            <v>FUNGICIDE</v>
          </cell>
          <cell r="C169" t="str">
            <v>STRATEGO</v>
          </cell>
          <cell r="D169" t="str">
            <v>BAYER</v>
          </cell>
          <cell r="E169" t="str">
            <v>GAL</v>
          </cell>
          <cell r="F169" t="str">
            <v>OZ</v>
          </cell>
          <cell r="G169">
            <v>139.5</v>
          </cell>
          <cell r="H169">
            <v>139.5</v>
          </cell>
          <cell r="I169">
            <v>139.5</v>
          </cell>
          <cell r="J169" t="str">
            <v>trifloxystrobin+propiconazole (Stratego)</v>
          </cell>
        </row>
        <row r="170">
          <cell r="A170">
            <v>183</v>
          </cell>
          <cell r="B170" t="str">
            <v>HERBICIDE</v>
          </cell>
          <cell r="C170" t="str">
            <v>ROUNDUP WEATHERMAX</v>
          </cell>
          <cell r="D170" t="str">
            <v>MONSANTO</v>
          </cell>
          <cell r="E170" t="str">
            <v>GAL</v>
          </cell>
          <cell r="F170" t="str">
            <v>OZ</v>
          </cell>
          <cell r="G170">
            <v>25.5</v>
          </cell>
          <cell r="H170">
            <v>29.04</v>
          </cell>
          <cell r="I170">
            <v>27.27</v>
          </cell>
          <cell r="J170" t="str">
            <v>glyphosate (Roundup WeatherMax)</v>
          </cell>
        </row>
        <row r="171">
          <cell r="A171">
            <v>184</v>
          </cell>
          <cell r="B171" t="str">
            <v>FUNGICIDE</v>
          </cell>
          <cell r="C171" t="str">
            <v>QUADRIS</v>
          </cell>
          <cell r="D171" t="str">
            <v>SYNGENTA</v>
          </cell>
          <cell r="E171" t="str">
            <v>GAL</v>
          </cell>
          <cell r="F171" t="str">
            <v>OZ</v>
          </cell>
          <cell r="G171">
            <v>360.44</v>
          </cell>
          <cell r="H171">
            <v>409.72</v>
          </cell>
          <cell r="I171">
            <v>385.08</v>
          </cell>
          <cell r="J171" t="str">
            <v>azoxystrobin (Quadris)</v>
          </cell>
        </row>
        <row r="172">
          <cell r="A172">
            <v>185</v>
          </cell>
          <cell r="B172" t="str">
            <v>INSECTICIDE</v>
          </cell>
          <cell r="C172" t="str">
            <v>THIMET</v>
          </cell>
          <cell r="D172" t="str">
            <v>AMVAC</v>
          </cell>
          <cell r="E172" t="str">
            <v>LB</v>
          </cell>
          <cell r="F172" t="str">
            <v>LB</v>
          </cell>
          <cell r="G172">
            <v>3.5</v>
          </cell>
          <cell r="H172">
            <v>2.85</v>
          </cell>
          <cell r="I172">
            <v>3.18</v>
          </cell>
          <cell r="J172" t="str">
            <v>phorate (Thimet)</v>
          </cell>
        </row>
        <row r="173">
          <cell r="A173">
            <v>186</v>
          </cell>
          <cell r="B173" t="str">
            <v>FUNGICIDE</v>
          </cell>
          <cell r="C173" t="str">
            <v>PRIAXOR</v>
          </cell>
          <cell r="D173" t="str">
            <v>BASF</v>
          </cell>
          <cell r="E173" t="str">
            <v>GAL</v>
          </cell>
          <cell r="F173" t="str">
            <v>OZ</v>
          </cell>
          <cell r="G173">
            <v>400</v>
          </cell>
          <cell r="H173">
            <v>330</v>
          </cell>
          <cell r="I173">
            <v>365</v>
          </cell>
          <cell r="J173" t="str">
            <v>fluxapyroxad + pyraclostrobin (Priaxor)</v>
          </cell>
        </row>
        <row r="174">
          <cell r="A174">
            <v>187</v>
          </cell>
          <cell r="B174" t="str">
            <v>HERBICIDE</v>
          </cell>
          <cell r="C174" t="str">
            <v>VALOR</v>
          </cell>
          <cell r="D174" t="str">
            <v>VALENT</v>
          </cell>
          <cell r="E174" t="str">
            <v>LB</v>
          </cell>
          <cell r="F174" t="str">
            <v>OZ</v>
          </cell>
          <cell r="G174">
            <v>69</v>
          </cell>
          <cell r="H174">
            <v>75</v>
          </cell>
          <cell r="I174">
            <v>72</v>
          </cell>
          <cell r="J174" t="str">
            <v>flumioxazin (Valor)</v>
          </cell>
        </row>
        <row r="175">
          <cell r="A175">
            <v>188</v>
          </cell>
          <cell r="B175" t="str">
            <v>GROWTH REG.</v>
          </cell>
          <cell r="C175" t="str">
            <v>APOGEE</v>
          </cell>
          <cell r="D175" t="str">
            <v>BASF</v>
          </cell>
          <cell r="E175" t="str">
            <v>LB</v>
          </cell>
          <cell r="F175" t="str">
            <v>OZ</v>
          </cell>
          <cell r="G175">
            <v>50</v>
          </cell>
          <cell r="H175">
            <v>58</v>
          </cell>
          <cell r="I175">
            <v>54</v>
          </cell>
          <cell r="J175" t="str">
            <v>prohexadione calcium (Apogee)</v>
          </cell>
        </row>
        <row r="176">
          <cell r="A176">
            <v>189</v>
          </cell>
          <cell r="B176" t="str">
            <v>FUNGICIDE</v>
          </cell>
          <cell r="C176" t="str">
            <v>AMISTAR</v>
          </cell>
          <cell r="E176" t="str">
            <v>LB</v>
          </cell>
          <cell r="F176" t="str">
            <v>OZ</v>
          </cell>
          <cell r="G176">
            <v>90</v>
          </cell>
          <cell r="H176">
            <v>90</v>
          </cell>
          <cell r="I176">
            <v>90</v>
          </cell>
          <cell r="J176" t="str">
            <v>azoxystrobin (Amistar)</v>
          </cell>
        </row>
        <row r="177">
          <cell r="A177">
            <v>190</v>
          </cell>
          <cell r="B177" t="str">
            <v>INSECTICIDE</v>
          </cell>
          <cell r="C177" t="str">
            <v>MUSTANG MAX</v>
          </cell>
          <cell r="D177" t="str">
            <v>FMC</v>
          </cell>
          <cell r="E177" t="str">
            <v>GAL</v>
          </cell>
          <cell r="F177" t="str">
            <v>OZ</v>
          </cell>
          <cell r="G177">
            <v>245.44</v>
          </cell>
          <cell r="H177">
            <v>197.05</v>
          </cell>
          <cell r="I177">
            <v>221.25</v>
          </cell>
          <cell r="J177" t="str">
            <v>z-cypermethrin (Mustang Max)</v>
          </cell>
        </row>
        <row r="178">
          <cell r="A178">
            <v>191</v>
          </cell>
          <cell r="B178" t="str">
            <v>HERBICIDE</v>
          </cell>
          <cell r="C178" t="str">
            <v>OSPREY</v>
          </cell>
          <cell r="D178" t="str">
            <v>BAYER</v>
          </cell>
          <cell r="E178" t="str">
            <v>OZ</v>
          </cell>
          <cell r="F178" t="str">
            <v>OZ</v>
          </cell>
          <cell r="G178">
            <v>3.04</v>
          </cell>
          <cell r="H178">
            <v>3.41</v>
          </cell>
          <cell r="I178">
            <v>3.23</v>
          </cell>
          <cell r="J178" t="str">
            <v>mesosulfuron-methyl (Osprey)</v>
          </cell>
        </row>
        <row r="179">
          <cell r="A179">
            <v>192</v>
          </cell>
          <cell r="B179" t="str">
            <v>INSECTICIDE</v>
          </cell>
          <cell r="C179" t="str">
            <v>GAUCHO</v>
          </cell>
          <cell r="E179" t="str">
            <v>OZ</v>
          </cell>
          <cell r="F179" t="str">
            <v>OZ</v>
          </cell>
          <cell r="G179">
            <v>1.85</v>
          </cell>
          <cell r="H179">
            <v>5</v>
          </cell>
          <cell r="I179">
            <v>3.43</v>
          </cell>
          <cell r="J179" t="str">
            <v>imidacloprid (Gaucho) - Seed Treatment</v>
          </cell>
        </row>
        <row r="180">
          <cell r="A180">
            <v>193</v>
          </cell>
          <cell r="B180" t="str">
            <v>HERBICIDE</v>
          </cell>
          <cell r="C180" t="str">
            <v>SPARTAN 4F</v>
          </cell>
          <cell r="D180" t="str">
            <v>FMC</v>
          </cell>
          <cell r="E180" t="str">
            <v>GAL</v>
          </cell>
          <cell r="F180" t="str">
            <v>OZ</v>
          </cell>
          <cell r="G180">
            <v>580</v>
          </cell>
          <cell r="H180">
            <v>240</v>
          </cell>
          <cell r="I180">
            <v>410</v>
          </cell>
          <cell r="J180" t="str">
            <v>Sulfentrazone (Spartan)</v>
          </cell>
        </row>
        <row r="181">
          <cell r="A181">
            <v>194</v>
          </cell>
          <cell r="B181" t="str">
            <v>HERBICIDE</v>
          </cell>
          <cell r="C181" t="str">
            <v>AIM 2EC</v>
          </cell>
          <cell r="E181" t="str">
            <v>GAL</v>
          </cell>
          <cell r="F181" t="str">
            <v>OZ</v>
          </cell>
          <cell r="G181">
            <v>862</v>
          </cell>
          <cell r="H181">
            <v>1100.6300000000001</v>
          </cell>
          <cell r="I181">
            <v>981.32</v>
          </cell>
          <cell r="J181" t="str">
            <v>carfentrazone (Aim)</v>
          </cell>
        </row>
        <row r="182">
          <cell r="A182">
            <v>195</v>
          </cell>
          <cell r="B182" t="str">
            <v>FUNGICIDE</v>
          </cell>
          <cell r="C182" t="str">
            <v>PROVOST</v>
          </cell>
          <cell r="D182" t="str">
            <v>BAYER</v>
          </cell>
          <cell r="E182" t="str">
            <v>GAL</v>
          </cell>
          <cell r="F182" t="str">
            <v>OZ</v>
          </cell>
          <cell r="G182">
            <v>215</v>
          </cell>
          <cell r="H182">
            <v>190</v>
          </cell>
          <cell r="I182">
            <v>202.5</v>
          </cell>
          <cell r="J182" t="str">
            <v>prothioconazole+tebuconazole (Provost)</v>
          </cell>
        </row>
        <row r="183">
          <cell r="A183">
            <v>195.1</v>
          </cell>
          <cell r="B183" t="str">
            <v>FUNGICIDE</v>
          </cell>
          <cell r="C183" t="str">
            <v>MIRAVIS</v>
          </cell>
          <cell r="D183" t="str">
            <v>SYNGENTA</v>
          </cell>
          <cell r="E183" t="str">
            <v>GAL</v>
          </cell>
          <cell r="F183" t="str">
            <v>OZ</v>
          </cell>
          <cell r="G183">
            <v>237</v>
          </cell>
          <cell r="H183">
            <v>195</v>
          </cell>
          <cell r="I183">
            <v>216</v>
          </cell>
          <cell r="J183" t="str">
            <v>Pydiflumetofen (Miravis)</v>
          </cell>
        </row>
        <row r="184">
          <cell r="A184">
            <v>196</v>
          </cell>
          <cell r="B184" t="str">
            <v>FUNGICIDE</v>
          </cell>
          <cell r="C184" t="str">
            <v>ARTISAN</v>
          </cell>
          <cell r="D184" t="str">
            <v>NICHINO</v>
          </cell>
          <cell r="E184" t="str">
            <v>GAL</v>
          </cell>
          <cell r="F184" t="str">
            <v>OZ</v>
          </cell>
          <cell r="G184">
            <v>118.45</v>
          </cell>
          <cell r="H184">
            <v>121.18</v>
          </cell>
          <cell r="I184">
            <v>119.82</v>
          </cell>
          <cell r="J184" t="str">
            <v>flutolanil+propiconazole (Artisan)</v>
          </cell>
        </row>
        <row r="185">
          <cell r="A185">
            <v>197</v>
          </cell>
          <cell r="B185" t="str">
            <v>INSECTICIDE</v>
          </cell>
          <cell r="C185" t="str">
            <v xml:space="preserve">BIFENTHRIN </v>
          </cell>
          <cell r="E185" t="str">
            <v>GAL</v>
          </cell>
          <cell r="F185" t="str">
            <v>OZ</v>
          </cell>
          <cell r="G185">
            <v>105</v>
          </cell>
          <cell r="H185">
            <v>105.88</v>
          </cell>
          <cell r="I185">
            <v>105.44</v>
          </cell>
          <cell r="J185" t="str">
            <v>bifenthrin</v>
          </cell>
        </row>
        <row r="186">
          <cell r="A186">
            <v>198</v>
          </cell>
          <cell r="B186" t="str">
            <v>HERBICIDE</v>
          </cell>
          <cell r="C186" t="str">
            <v>SANDEA</v>
          </cell>
          <cell r="E186" t="str">
            <v>GAL</v>
          </cell>
          <cell r="F186" t="str">
            <v>OZ</v>
          </cell>
          <cell r="G186">
            <v>35</v>
          </cell>
          <cell r="H186">
            <v>30.95</v>
          </cell>
          <cell r="I186">
            <v>32.979999999999997</v>
          </cell>
          <cell r="J186" t="str">
            <v>halosulfuron-methyl (Sandae)</v>
          </cell>
        </row>
        <row r="187">
          <cell r="A187">
            <v>199</v>
          </cell>
          <cell r="B187" t="str">
            <v>HERBICIDE</v>
          </cell>
          <cell r="C187" t="str">
            <v>STRATEGY</v>
          </cell>
          <cell r="E187" t="str">
            <v>GAL</v>
          </cell>
          <cell r="F187" t="str">
            <v>PT</v>
          </cell>
          <cell r="G187">
            <v>115</v>
          </cell>
          <cell r="H187">
            <v>185</v>
          </cell>
          <cell r="I187">
            <v>150</v>
          </cell>
          <cell r="J187" t="str">
            <v>clomazone + ethalfluralin (Strategy)</v>
          </cell>
        </row>
        <row r="188">
          <cell r="A188">
            <v>200</v>
          </cell>
          <cell r="B188" t="str">
            <v>HERBICIDE</v>
          </cell>
          <cell r="C188" t="str">
            <v>FLEXTAR 1.88SC</v>
          </cell>
          <cell r="E188" t="str">
            <v>GAL</v>
          </cell>
          <cell r="F188" t="str">
            <v>PT</v>
          </cell>
          <cell r="G188">
            <v>117.16</v>
          </cell>
          <cell r="H188">
            <v>122.91</v>
          </cell>
          <cell r="I188">
            <v>120.04</v>
          </cell>
          <cell r="J188" t="str">
            <v>fomesafen (Flextar)</v>
          </cell>
        </row>
        <row r="189">
          <cell r="A189">
            <v>201</v>
          </cell>
          <cell r="B189" t="str">
            <v>INSECTICIDE</v>
          </cell>
          <cell r="C189" t="str">
            <v>RADIANT</v>
          </cell>
          <cell r="E189" t="str">
            <v>GAL</v>
          </cell>
          <cell r="F189" t="str">
            <v>OZ</v>
          </cell>
          <cell r="G189">
            <v>681.41</v>
          </cell>
          <cell r="H189">
            <v>828.24</v>
          </cell>
          <cell r="I189">
            <v>754.83</v>
          </cell>
          <cell r="J189" t="str">
            <v>spinetoram (Radiant)</v>
          </cell>
        </row>
        <row r="190">
          <cell r="A190">
            <v>202</v>
          </cell>
          <cell r="B190" t="str">
            <v>INSECTICIDE</v>
          </cell>
          <cell r="C190" t="str">
            <v>CORAGEN</v>
          </cell>
          <cell r="E190" t="str">
            <v>GAL</v>
          </cell>
          <cell r="F190" t="str">
            <v>OZ</v>
          </cell>
          <cell r="G190">
            <v>1120</v>
          </cell>
          <cell r="H190">
            <v>886.73</v>
          </cell>
          <cell r="I190">
            <v>1003.37</v>
          </cell>
          <cell r="J190" t="str">
            <v>rynaxapyr (Coragen)</v>
          </cell>
        </row>
        <row r="191">
          <cell r="A191">
            <v>203</v>
          </cell>
          <cell r="B191" t="str">
            <v>FUNGICIDE</v>
          </cell>
          <cell r="C191" t="str">
            <v>PROPHYT</v>
          </cell>
          <cell r="E191" t="str">
            <v>GAL</v>
          </cell>
          <cell r="F191" t="str">
            <v>PT</v>
          </cell>
          <cell r="G191">
            <v>41.5</v>
          </cell>
          <cell r="H191">
            <v>45</v>
          </cell>
          <cell r="I191">
            <v>43.25</v>
          </cell>
          <cell r="J191" t="str">
            <v>potassium phosphite (Prophyt)</v>
          </cell>
        </row>
        <row r="192">
          <cell r="A192">
            <v>204</v>
          </cell>
          <cell r="B192" t="str">
            <v>INSECTICIDE</v>
          </cell>
          <cell r="C192" t="str">
            <v>ACTARA</v>
          </cell>
          <cell r="D192" t="str">
            <v>SYNGENTA</v>
          </cell>
          <cell r="E192" t="str">
            <v>GAL</v>
          </cell>
          <cell r="F192" t="str">
            <v>OZ</v>
          </cell>
          <cell r="G192">
            <v>432.77</v>
          </cell>
          <cell r="H192">
            <v>465</v>
          </cell>
          <cell r="I192">
            <v>448.89</v>
          </cell>
          <cell r="J192" t="str">
            <v>thiamethoxam (Actara)</v>
          </cell>
        </row>
        <row r="193">
          <cell r="A193">
            <v>205</v>
          </cell>
          <cell r="B193" t="str">
            <v>HERBICIDE</v>
          </cell>
          <cell r="C193" t="str">
            <v>SENCOR-Tricor</v>
          </cell>
          <cell r="D193" t="str">
            <v>BAYER</v>
          </cell>
          <cell r="E193" t="str">
            <v>LB</v>
          </cell>
          <cell r="F193" t="str">
            <v>LB</v>
          </cell>
          <cell r="G193">
            <v>67.95</v>
          </cell>
          <cell r="H193">
            <v>65</v>
          </cell>
          <cell r="I193">
            <v>66.48</v>
          </cell>
          <cell r="J193" t="str">
            <v>metribuzin (Sencor)</v>
          </cell>
        </row>
        <row r="194">
          <cell r="A194">
            <v>206</v>
          </cell>
          <cell r="B194" t="str">
            <v>INSECTICIDE</v>
          </cell>
          <cell r="C194" t="str">
            <v>PLATINUM</v>
          </cell>
          <cell r="D194" t="str">
            <v>SYNGENTA</v>
          </cell>
          <cell r="E194" t="str">
            <v>GAL</v>
          </cell>
          <cell r="F194" t="str">
            <v>OZ</v>
          </cell>
          <cell r="G194">
            <v>900</v>
          </cell>
          <cell r="H194">
            <v>768</v>
          </cell>
          <cell r="I194">
            <v>834</v>
          </cell>
          <cell r="J194" t="str">
            <v>thiamethoxam (Platinum)</v>
          </cell>
        </row>
        <row r="195">
          <cell r="A195">
            <v>207</v>
          </cell>
          <cell r="B195" t="str">
            <v>INSECTICIDE</v>
          </cell>
          <cell r="C195" t="str">
            <v>VENOM</v>
          </cell>
          <cell r="D195" t="str">
            <v>VALENT</v>
          </cell>
          <cell r="E195" t="str">
            <v>GAL</v>
          </cell>
          <cell r="F195" t="str">
            <v>OZ</v>
          </cell>
          <cell r="G195">
            <v>105</v>
          </cell>
          <cell r="H195">
            <v>123</v>
          </cell>
          <cell r="I195">
            <v>114</v>
          </cell>
          <cell r="J195" t="str">
            <v>dinotefuran (Venom)</v>
          </cell>
        </row>
        <row r="196">
          <cell r="A196">
            <v>208</v>
          </cell>
          <cell r="B196" t="str">
            <v>HERBICIDE</v>
          </cell>
          <cell r="C196" t="str">
            <v>GLYPHOSATE</v>
          </cell>
          <cell r="E196" t="str">
            <v>GAL</v>
          </cell>
          <cell r="F196" t="str">
            <v>OZ</v>
          </cell>
          <cell r="G196">
            <v>10</v>
          </cell>
          <cell r="H196">
            <v>12</v>
          </cell>
          <cell r="I196">
            <v>11</v>
          </cell>
          <cell r="J196" t="str">
            <v>glyphosate (generic)</v>
          </cell>
        </row>
        <row r="197">
          <cell r="A197">
            <v>209</v>
          </cell>
          <cell r="B197" t="str">
            <v>GROWTH REG.</v>
          </cell>
          <cell r="C197" t="str">
            <v>MEPIQUAT CHLORIDE</v>
          </cell>
          <cell r="E197" t="str">
            <v>GAL</v>
          </cell>
          <cell r="F197" t="str">
            <v>OZ</v>
          </cell>
          <cell r="G197">
            <v>9.75</v>
          </cell>
          <cell r="H197">
            <v>10.59</v>
          </cell>
          <cell r="I197">
            <v>10.17</v>
          </cell>
          <cell r="J197" t="str">
            <v>mepiquat chloride (generic)</v>
          </cell>
        </row>
        <row r="198">
          <cell r="A198">
            <v>210</v>
          </cell>
          <cell r="B198" t="str">
            <v>HERBICIDE</v>
          </cell>
          <cell r="C198" t="str">
            <v>REFLEX</v>
          </cell>
          <cell r="D198" t="str">
            <v>SYNGENTA</v>
          </cell>
          <cell r="E198" t="str">
            <v>GAL</v>
          </cell>
          <cell r="F198" t="str">
            <v>PT</v>
          </cell>
          <cell r="G198">
            <v>77.06</v>
          </cell>
          <cell r="H198">
            <v>65</v>
          </cell>
          <cell r="I198">
            <v>71.03</v>
          </cell>
          <cell r="J198" t="str">
            <v>Fomasafen (Reflex)</v>
          </cell>
        </row>
        <row r="199">
          <cell r="A199">
            <v>211</v>
          </cell>
          <cell r="B199" t="str">
            <v>INSECTICIDE</v>
          </cell>
          <cell r="C199" t="str">
            <v>BELT</v>
          </cell>
          <cell r="D199" t="str">
            <v>BAYER</v>
          </cell>
          <cell r="E199" t="str">
            <v>GAL</v>
          </cell>
          <cell r="F199" t="str">
            <v>OZ</v>
          </cell>
          <cell r="G199">
            <v>900</v>
          </cell>
          <cell r="H199">
            <v>760.25</v>
          </cell>
          <cell r="I199">
            <v>830.13</v>
          </cell>
          <cell r="J199" t="str">
            <v>flubendiamide (Belt)</v>
          </cell>
        </row>
        <row r="200">
          <cell r="A200">
            <v>212</v>
          </cell>
          <cell r="B200" t="str">
            <v>FUNGICIDE</v>
          </cell>
          <cell r="C200" t="str">
            <v>ACTIGUARD</v>
          </cell>
          <cell r="D200" t="str">
            <v>SYNGENTA</v>
          </cell>
          <cell r="E200" t="str">
            <v>OZ</v>
          </cell>
          <cell r="F200" t="str">
            <v>OZ</v>
          </cell>
          <cell r="G200">
            <v>60</v>
          </cell>
          <cell r="H200">
            <v>50</v>
          </cell>
          <cell r="I200">
            <v>55</v>
          </cell>
          <cell r="J200" t="str">
            <v xml:space="preserve">acibenzolar (actiguard) </v>
          </cell>
        </row>
        <row r="201">
          <cell r="A201">
            <v>213</v>
          </cell>
          <cell r="B201" t="str">
            <v>INSECTICIDE</v>
          </cell>
          <cell r="C201" t="str">
            <v>ACRAMITE</v>
          </cell>
          <cell r="D201" t="str">
            <v>ARYSTA LIFESCIENCE</v>
          </cell>
          <cell r="E201" t="str">
            <v>LB</v>
          </cell>
          <cell r="F201" t="str">
            <v>LB</v>
          </cell>
          <cell r="G201">
            <v>67.95</v>
          </cell>
          <cell r="H201">
            <v>50.56</v>
          </cell>
          <cell r="I201">
            <v>59.26</v>
          </cell>
          <cell r="J201" t="str">
            <v xml:space="preserve">acramite (miticide, bifenazate) </v>
          </cell>
        </row>
      </sheetData>
      <sheetData sheetId="2">
        <row r="7">
          <cell r="A7">
            <v>1</v>
          </cell>
          <cell r="B7" t="str">
            <v>COMBINE</v>
          </cell>
          <cell r="C7">
            <v>450000</v>
          </cell>
          <cell r="D7">
            <v>206.78</v>
          </cell>
          <cell r="E7">
            <v>171.48</v>
          </cell>
          <cell r="F7">
            <v>378.26</v>
          </cell>
          <cell r="G7">
            <v>0.18</v>
          </cell>
          <cell r="H7" t="str">
            <v>-</v>
          </cell>
          <cell r="I7" t="str">
            <v>-</v>
          </cell>
          <cell r="J7" t="str">
            <v>-</v>
          </cell>
          <cell r="K7">
            <v>37.22</v>
          </cell>
          <cell r="L7">
            <v>30.87</v>
          </cell>
          <cell r="M7">
            <v>68.09</v>
          </cell>
        </row>
        <row r="8">
          <cell r="A8">
            <v>2</v>
          </cell>
          <cell r="B8" t="str">
            <v>COMBINE LARGE</v>
          </cell>
          <cell r="C8">
            <v>600000</v>
          </cell>
          <cell r="D8">
            <v>275.70999999999998</v>
          </cell>
          <cell r="E8">
            <v>228.63</v>
          </cell>
          <cell r="F8">
            <v>504.34</v>
          </cell>
          <cell r="G8">
            <v>0.12</v>
          </cell>
          <cell r="H8" t="str">
            <v>-</v>
          </cell>
          <cell r="I8" t="str">
            <v>-</v>
          </cell>
          <cell r="J8" t="str">
            <v>-</v>
          </cell>
          <cell r="K8">
            <v>33.090000000000003</v>
          </cell>
          <cell r="L8">
            <v>27.44</v>
          </cell>
          <cell r="M8">
            <v>60.53</v>
          </cell>
        </row>
        <row r="9">
          <cell r="A9">
            <v>3</v>
          </cell>
          <cell r="B9" t="str">
            <v>COMBINE LARGE W/ HEADER 30'</v>
          </cell>
          <cell r="C9">
            <v>837500</v>
          </cell>
          <cell r="D9">
            <v>384.84</v>
          </cell>
          <cell r="E9">
            <v>319.14</v>
          </cell>
          <cell r="F9">
            <v>703.98</v>
          </cell>
          <cell r="G9">
            <v>0.12</v>
          </cell>
          <cell r="H9" t="str">
            <v>-</v>
          </cell>
          <cell r="I9" t="str">
            <v>-</v>
          </cell>
          <cell r="J9" t="str">
            <v>-</v>
          </cell>
          <cell r="K9">
            <v>46.18</v>
          </cell>
          <cell r="L9">
            <v>38.299999999999997</v>
          </cell>
          <cell r="M9">
            <v>84.47999999999999</v>
          </cell>
        </row>
        <row r="10">
          <cell r="A10">
            <v>4</v>
          </cell>
          <cell r="B10" t="str">
            <v>COMBINE W/ HEADER 20'</v>
          </cell>
          <cell r="C10">
            <v>662500</v>
          </cell>
          <cell r="D10">
            <v>304.43</v>
          </cell>
          <cell r="E10">
            <v>252.45</v>
          </cell>
          <cell r="F10">
            <v>556.88</v>
          </cell>
          <cell r="G10">
            <v>0.18</v>
          </cell>
          <cell r="H10" t="str">
            <v>-</v>
          </cell>
          <cell r="I10" t="str">
            <v>-</v>
          </cell>
          <cell r="J10" t="str">
            <v>-</v>
          </cell>
          <cell r="K10">
            <v>54.8</v>
          </cell>
          <cell r="L10">
            <v>45.44</v>
          </cell>
          <cell r="M10">
            <v>100.24</v>
          </cell>
        </row>
        <row r="11">
          <cell r="A11">
            <v>5</v>
          </cell>
          <cell r="B11" t="str">
            <v>COTTON PICKER 4-ROW MODULE</v>
          </cell>
          <cell r="C11">
            <v>100000</v>
          </cell>
          <cell r="D11">
            <v>53.13</v>
          </cell>
          <cell r="E11">
            <v>47.34</v>
          </cell>
          <cell r="F11">
            <v>100.47</v>
          </cell>
          <cell r="G11">
            <v>0.38</v>
          </cell>
          <cell r="H11" t="str">
            <v>-</v>
          </cell>
          <cell r="I11" t="str">
            <v>-</v>
          </cell>
          <cell r="J11" t="str">
            <v>-</v>
          </cell>
          <cell r="K11">
            <v>20.190000000000001</v>
          </cell>
          <cell r="L11">
            <v>17.989999999999998</v>
          </cell>
          <cell r="M11">
            <v>38.18</v>
          </cell>
        </row>
        <row r="12">
          <cell r="A12">
            <v>6</v>
          </cell>
          <cell r="B12" t="str">
            <v>COTTON PICKER 4-ROW</v>
          </cell>
          <cell r="C12">
            <v>850000</v>
          </cell>
          <cell r="D12">
            <v>451.59</v>
          </cell>
          <cell r="E12">
            <v>402.43</v>
          </cell>
          <cell r="F12">
            <v>854.02</v>
          </cell>
          <cell r="G12">
            <v>0.38</v>
          </cell>
          <cell r="H12" t="str">
            <v>-</v>
          </cell>
          <cell r="I12" t="str">
            <v>-</v>
          </cell>
          <cell r="J12" t="str">
            <v>-</v>
          </cell>
          <cell r="K12">
            <v>171.6</v>
          </cell>
          <cell r="L12">
            <v>152.91999999999999</v>
          </cell>
          <cell r="M12">
            <v>324.52</v>
          </cell>
        </row>
        <row r="13">
          <cell r="A13">
            <v>6.1</v>
          </cell>
          <cell r="B13" t="str">
            <v>COTTON PICKER 6-ROW</v>
          </cell>
          <cell r="C13">
            <v>1000000</v>
          </cell>
          <cell r="D13">
            <v>531.29</v>
          </cell>
          <cell r="E13">
            <v>473.45</v>
          </cell>
          <cell r="F13">
            <v>1004.74</v>
          </cell>
          <cell r="G13">
            <v>0.31</v>
          </cell>
          <cell r="H13" t="str">
            <v>-</v>
          </cell>
          <cell r="I13" t="str">
            <v>-</v>
          </cell>
          <cell r="J13" t="str">
            <v>-</v>
          </cell>
          <cell r="K13">
            <v>164.7</v>
          </cell>
          <cell r="L13">
            <v>146.77000000000001</v>
          </cell>
          <cell r="M13">
            <v>311.47000000000003</v>
          </cell>
        </row>
        <row r="14">
          <cell r="A14">
            <v>7</v>
          </cell>
          <cell r="B14" t="str">
            <v>HIBOY 90'</v>
          </cell>
          <cell r="C14">
            <v>425000</v>
          </cell>
          <cell r="D14">
            <v>236.42</v>
          </cell>
          <cell r="E14">
            <v>248.07</v>
          </cell>
          <cell r="F14">
            <v>484.49</v>
          </cell>
          <cell r="G14">
            <v>0.03</v>
          </cell>
          <cell r="H14" t="str">
            <v>-</v>
          </cell>
          <cell r="I14" t="str">
            <v>-</v>
          </cell>
          <cell r="J14" t="str">
            <v>-</v>
          </cell>
          <cell r="K14">
            <v>7.09</v>
          </cell>
          <cell r="L14">
            <v>7.44</v>
          </cell>
          <cell r="M14">
            <v>14.530000000000001</v>
          </cell>
        </row>
        <row r="15">
          <cell r="A15">
            <v>8</v>
          </cell>
          <cell r="B15" t="str">
            <v>TOBACCO HAND HAR. RIDING AID  4-ROW</v>
          </cell>
          <cell r="C15">
            <v>80000</v>
          </cell>
          <cell r="D15">
            <v>34.79</v>
          </cell>
          <cell r="E15">
            <v>35.21</v>
          </cell>
          <cell r="F15">
            <v>70</v>
          </cell>
          <cell r="G15">
            <v>1.53</v>
          </cell>
          <cell r="H15" t="str">
            <v>-</v>
          </cell>
          <cell r="I15" t="str">
            <v>-</v>
          </cell>
          <cell r="J15" t="str">
            <v>-</v>
          </cell>
          <cell r="K15">
            <v>53.23</v>
          </cell>
          <cell r="L15">
            <v>53.87</v>
          </cell>
          <cell r="M15">
            <v>107.1</v>
          </cell>
        </row>
        <row r="16">
          <cell r="A16">
            <v>9</v>
          </cell>
          <cell r="B16" t="str">
            <v>TOBACCO PICKER 2-ROW</v>
          </cell>
          <cell r="C16">
            <v>120000</v>
          </cell>
          <cell r="D16">
            <v>55.14</v>
          </cell>
          <cell r="E16">
            <v>45.77</v>
          </cell>
          <cell r="F16">
            <v>100.91</v>
          </cell>
          <cell r="G16">
            <v>0.92</v>
          </cell>
          <cell r="H16" t="str">
            <v>-</v>
          </cell>
          <cell r="I16" t="str">
            <v>-</v>
          </cell>
          <cell r="J16" t="str">
            <v>-</v>
          </cell>
          <cell r="K16">
            <v>50.73</v>
          </cell>
          <cell r="L16">
            <v>42.11</v>
          </cell>
          <cell r="M16">
            <v>92.84</v>
          </cell>
        </row>
        <row r="17">
          <cell r="A17">
            <v>10</v>
          </cell>
          <cell r="B17" t="str">
            <v>TRACTOR 50-60 HP (1)</v>
          </cell>
          <cell r="C17">
            <v>30000</v>
          </cell>
          <cell r="D17">
            <v>13.72</v>
          </cell>
          <cell r="E17">
            <v>8.1300000000000008</v>
          </cell>
          <cell r="F17">
            <v>21.85</v>
          </cell>
          <cell r="G17" t="str">
            <v>-</v>
          </cell>
          <cell r="H17" t="str">
            <v>-</v>
          </cell>
          <cell r="I17" t="str">
            <v>-</v>
          </cell>
          <cell r="J17" t="str">
            <v>-</v>
          </cell>
          <cell r="K17" t="str">
            <v>-</v>
          </cell>
          <cell r="L17" t="str">
            <v>-</v>
          </cell>
          <cell r="M17" t="str">
            <v>-</v>
          </cell>
        </row>
        <row r="18">
          <cell r="A18">
            <v>11</v>
          </cell>
          <cell r="B18" t="str">
            <v>TRACTOR 70-80 HP (2)</v>
          </cell>
          <cell r="C18">
            <v>60000</v>
          </cell>
          <cell r="D18">
            <v>20.45</v>
          </cell>
          <cell r="E18">
            <v>16.25</v>
          </cell>
          <cell r="F18">
            <v>36.700000000000003</v>
          </cell>
          <cell r="G18" t="str">
            <v>-</v>
          </cell>
          <cell r="H18" t="str">
            <v>-</v>
          </cell>
          <cell r="I18" t="str">
            <v>-</v>
          </cell>
          <cell r="J18" t="str">
            <v>-</v>
          </cell>
          <cell r="K18" t="str">
            <v>-</v>
          </cell>
          <cell r="L18" t="str">
            <v>-</v>
          </cell>
          <cell r="M18" t="str">
            <v>-</v>
          </cell>
        </row>
        <row r="19">
          <cell r="A19">
            <v>12</v>
          </cell>
          <cell r="B19" t="str">
            <v>TRACTOR 95-105 HP (3)</v>
          </cell>
          <cell r="C19">
            <v>80000</v>
          </cell>
          <cell r="D19">
            <v>27.27</v>
          </cell>
          <cell r="E19">
            <v>21.67</v>
          </cell>
          <cell r="F19">
            <v>48.94</v>
          </cell>
          <cell r="G19" t="str">
            <v>-</v>
          </cell>
          <cell r="H19" t="str">
            <v>-</v>
          </cell>
          <cell r="I19" t="str">
            <v>-</v>
          </cell>
          <cell r="J19" t="str">
            <v>-</v>
          </cell>
          <cell r="K19" t="str">
            <v>-</v>
          </cell>
          <cell r="L19" t="str">
            <v>-</v>
          </cell>
          <cell r="M19" t="str">
            <v>-</v>
          </cell>
        </row>
        <row r="20">
          <cell r="A20">
            <v>13</v>
          </cell>
          <cell r="B20" t="str">
            <v>TRACTOR 115-125 HP (4)</v>
          </cell>
          <cell r="C20">
            <v>120000</v>
          </cell>
          <cell r="D20">
            <v>33.96</v>
          </cell>
          <cell r="E20">
            <v>32.51</v>
          </cell>
          <cell r="F20">
            <v>66.47</v>
          </cell>
          <cell r="G20" t="str">
            <v>-</v>
          </cell>
          <cell r="H20" t="str">
            <v>-</v>
          </cell>
          <cell r="I20" t="str">
            <v>-</v>
          </cell>
          <cell r="J20" t="str">
            <v>-</v>
          </cell>
          <cell r="K20" t="str">
            <v>-</v>
          </cell>
          <cell r="L20" t="str">
            <v>-</v>
          </cell>
          <cell r="M20" t="str">
            <v>-</v>
          </cell>
        </row>
        <row r="21">
          <cell r="A21">
            <v>14</v>
          </cell>
          <cell r="B21" t="str">
            <v>TRACTOR 135-145 HP (5)</v>
          </cell>
          <cell r="C21">
            <v>130000</v>
          </cell>
          <cell r="D21">
            <v>39.1</v>
          </cell>
          <cell r="E21">
            <v>35.21</v>
          </cell>
          <cell r="F21">
            <v>74.31</v>
          </cell>
          <cell r="G21" t="str">
            <v>-</v>
          </cell>
          <cell r="H21" t="str">
            <v>-</v>
          </cell>
          <cell r="I21" t="str">
            <v>-</v>
          </cell>
          <cell r="J21" t="str">
            <v>-</v>
          </cell>
          <cell r="K21" t="str">
            <v>-</v>
          </cell>
          <cell r="L21" t="str">
            <v>-</v>
          </cell>
          <cell r="M21" t="str">
            <v>-</v>
          </cell>
        </row>
        <row r="22">
          <cell r="A22">
            <v>15</v>
          </cell>
          <cell r="B22" t="str">
            <v>TRACTOR 155-165 HP (6)</v>
          </cell>
          <cell r="C22">
            <v>145000</v>
          </cell>
          <cell r="D22">
            <v>44.51</v>
          </cell>
          <cell r="E22">
            <v>39.28</v>
          </cell>
          <cell r="F22">
            <v>83.789999999999992</v>
          </cell>
          <cell r="G22" t="str">
            <v>-</v>
          </cell>
          <cell r="H22" t="str">
            <v>-</v>
          </cell>
          <cell r="I22" t="str">
            <v>-</v>
          </cell>
          <cell r="J22" t="str">
            <v>-</v>
          </cell>
          <cell r="K22" t="str">
            <v>-</v>
          </cell>
          <cell r="L22" t="str">
            <v>-</v>
          </cell>
          <cell r="M22" t="str">
            <v>-</v>
          </cell>
        </row>
        <row r="23">
          <cell r="A23">
            <v>16</v>
          </cell>
          <cell r="B23" t="str">
            <v>TRACTOR 175-185 HP (7)</v>
          </cell>
          <cell r="C23">
            <v>180000</v>
          </cell>
          <cell r="D23">
            <v>50.94</v>
          </cell>
          <cell r="E23">
            <v>48.76</v>
          </cell>
          <cell r="F23">
            <v>99.699999999999989</v>
          </cell>
          <cell r="G23" t="str">
            <v>-</v>
          </cell>
          <cell r="H23" t="str">
            <v>-</v>
          </cell>
          <cell r="I23" t="str">
            <v>-</v>
          </cell>
          <cell r="J23" t="str">
            <v>-</v>
          </cell>
          <cell r="K23" t="str">
            <v>-</v>
          </cell>
          <cell r="L23" t="str">
            <v>-</v>
          </cell>
          <cell r="M23" t="str">
            <v>-</v>
          </cell>
        </row>
        <row r="24">
          <cell r="A24">
            <v>16.100000000000001</v>
          </cell>
          <cell r="B24" t="str">
            <v>TRACTOR 195-205 HP (8)</v>
          </cell>
          <cell r="C24">
            <v>215000</v>
          </cell>
          <cell r="D24">
            <v>68.94</v>
          </cell>
          <cell r="E24">
            <v>58.24</v>
          </cell>
          <cell r="F24">
            <v>127.18</v>
          </cell>
          <cell r="G24" t="str">
            <v>-</v>
          </cell>
          <cell r="H24" t="str">
            <v>-</v>
          </cell>
          <cell r="I24" t="str">
            <v>-</v>
          </cell>
          <cell r="J24" t="str">
            <v>-</v>
          </cell>
          <cell r="K24" t="str">
            <v>-</v>
          </cell>
          <cell r="L24" t="str">
            <v>-</v>
          </cell>
          <cell r="M24" t="str">
            <v>-</v>
          </cell>
        </row>
        <row r="25">
          <cell r="A25">
            <v>17</v>
          </cell>
          <cell r="B25" t="str">
            <v>TRACTOR 245-255HP (9)</v>
          </cell>
          <cell r="C25">
            <v>337500</v>
          </cell>
          <cell r="D25">
            <v>63.72</v>
          </cell>
          <cell r="E25">
            <v>91.42</v>
          </cell>
          <cell r="F25">
            <v>155.13999999999999</v>
          </cell>
          <cell r="G25" t="str">
            <v>-</v>
          </cell>
          <cell r="H25" t="str">
            <v>-</v>
          </cell>
          <cell r="I25" t="str">
            <v>-</v>
          </cell>
          <cell r="J25" t="str">
            <v>-</v>
          </cell>
          <cell r="K25" t="str">
            <v>-</v>
          </cell>
          <cell r="L25" t="str">
            <v>-</v>
          </cell>
          <cell r="M25" t="str">
            <v>-</v>
          </cell>
        </row>
        <row r="26">
          <cell r="A26">
            <v>17.100000000000001</v>
          </cell>
          <cell r="B26" t="str">
            <v>VEGETABLE PICKER  4-ROW</v>
          </cell>
          <cell r="C26">
            <v>166591.17768898606</v>
          </cell>
          <cell r="D26">
            <v>68.73</v>
          </cell>
          <cell r="E26">
            <v>84.64</v>
          </cell>
          <cell r="F26">
            <v>153.37</v>
          </cell>
          <cell r="G26">
            <v>0.25</v>
          </cell>
          <cell r="H26" t="str">
            <v>-</v>
          </cell>
          <cell r="I26" t="str">
            <v>-</v>
          </cell>
          <cell r="J26" t="str">
            <v>-</v>
          </cell>
          <cell r="K26">
            <v>17.18</v>
          </cell>
          <cell r="L26">
            <v>21.16</v>
          </cell>
          <cell r="M26">
            <v>38.340000000000003</v>
          </cell>
        </row>
        <row r="27">
          <cell r="A27">
            <v>17.2</v>
          </cell>
          <cell r="B27" t="str">
            <v>VEGETABLE PICKER  1-ROW</v>
          </cell>
          <cell r="C27">
            <v>57500</v>
          </cell>
          <cell r="D27">
            <v>27.67</v>
          </cell>
          <cell r="E27">
            <v>26.54</v>
          </cell>
          <cell r="F27">
            <v>54.21</v>
          </cell>
          <cell r="G27">
            <v>0.79</v>
          </cell>
          <cell r="H27" t="str">
            <v>-</v>
          </cell>
          <cell r="I27" t="str">
            <v>-</v>
          </cell>
          <cell r="J27" t="str">
            <v>-</v>
          </cell>
          <cell r="K27">
            <v>21.86</v>
          </cell>
          <cell r="L27">
            <v>20.97</v>
          </cell>
          <cell r="M27">
            <v>42.83</v>
          </cell>
        </row>
        <row r="28">
          <cell r="A28">
            <v>17.3</v>
          </cell>
          <cell r="B28" t="str">
            <v>FORAGE HARVESTER</v>
          </cell>
          <cell r="C28">
            <v>94500</v>
          </cell>
          <cell r="D28">
            <v>41.74</v>
          </cell>
          <cell r="E28">
            <v>37.04</v>
          </cell>
          <cell r="F28">
            <v>78.78</v>
          </cell>
          <cell r="G28">
            <v>0.56000000000000005</v>
          </cell>
          <cell r="H28" t="str">
            <v>-</v>
          </cell>
          <cell r="I28" t="str">
            <v>-</v>
          </cell>
          <cell r="J28" t="str">
            <v>-</v>
          </cell>
          <cell r="K28">
            <v>23.37</v>
          </cell>
          <cell r="L28">
            <v>20.74</v>
          </cell>
          <cell r="M28">
            <v>44.11</v>
          </cell>
        </row>
        <row r="30">
          <cell r="A30" t="str">
            <v>DRAWN IMPLEMENTS</v>
          </cell>
        </row>
        <row r="31">
          <cell r="A31">
            <v>18</v>
          </cell>
          <cell r="B31" t="str">
            <v>4-BOTTOM FLIP PLOW</v>
          </cell>
          <cell r="C31">
            <v>5678.4560264283691</v>
          </cell>
          <cell r="D31">
            <v>4.49</v>
          </cell>
          <cell r="E31">
            <v>2.98</v>
          </cell>
          <cell r="F31">
            <v>7.4700000000000006</v>
          </cell>
          <cell r="G31">
            <v>0.25</v>
          </cell>
          <cell r="H31">
            <v>1.1200000000000001</v>
          </cell>
          <cell r="I31">
            <v>0.75</v>
          </cell>
          <cell r="J31">
            <v>1.87</v>
          </cell>
          <cell r="K31">
            <v>6.24</v>
          </cell>
          <cell r="L31">
            <v>4.8099999999999996</v>
          </cell>
          <cell r="M31">
            <v>11.05</v>
          </cell>
        </row>
        <row r="32">
          <cell r="A32">
            <v>19</v>
          </cell>
          <cell r="B32" t="str">
            <v>5-BOTTOM PLOW</v>
          </cell>
          <cell r="C32">
            <v>8983.9475962616634</v>
          </cell>
          <cell r="D32">
            <v>7.1</v>
          </cell>
          <cell r="E32">
            <v>4.72</v>
          </cell>
          <cell r="F32">
            <v>11.82</v>
          </cell>
          <cell r="G32">
            <v>0.2</v>
          </cell>
          <cell r="H32">
            <v>1.42</v>
          </cell>
          <cell r="I32">
            <v>0.94</v>
          </cell>
          <cell r="J32">
            <v>2.36</v>
          </cell>
          <cell r="K32">
            <v>6.87</v>
          </cell>
          <cell r="L32">
            <v>5.28</v>
          </cell>
          <cell r="M32">
            <v>12.15</v>
          </cell>
        </row>
        <row r="33">
          <cell r="A33">
            <v>20</v>
          </cell>
          <cell r="B33" t="str">
            <v>BALE WAGON</v>
          </cell>
          <cell r="C33">
            <v>5749.4454994487251</v>
          </cell>
          <cell r="D33">
            <v>2.2400000000000002</v>
          </cell>
          <cell r="E33">
            <v>4.51</v>
          </cell>
          <cell r="F33">
            <v>6.75</v>
          </cell>
          <cell r="G33">
            <v>0.17</v>
          </cell>
          <cell r="H33">
            <v>0.38</v>
          </cell>
          <cell r="I33">
            <v>0.77</v>
          </cell>
          <cell r="J33">
            <v>1.1499999999999999</v>
          </cell>
          <cell r="K33">
            <v>2.71</v>
          </cell>
          <cell r="L33">
            <v>2.15</v>
          </cell>
          <cell r="M33">
            <v>4.8599999999999994</v>
          </cell>
        </row>
        <row r="34">
          <cell r="A34">
            <v>21</v>
          </cell>
          <cell r="B34" t="str">
            <v>CHISEL PLOW 12'</v>
          </cell>
          <cell r="C34">
            <v>6568.6882037351625</v>
          </cell>
          <cell r="D34">
            <v>1.1000000000000001</v>
          </cell>
          <cell r="E34">
            <v>5.75</v>
          </cell>
          <cell r="F34">
            <v>6.85</v>
          </cell>
          <cell r="G34">
            <v>0.2</v>
          </cell>
          <cell r="H34">
            <v>0.22</v>
          </cell>
          <cell r="I34">
            <v>1.1499999999999999</v>
          </cell>
          <cell r="J34">
            <v>1.3699999999999999</v>
          </cell>
          <cell r="K34">
            <v>5.67</v>
          </cell>
          <cell r="L34">
            <v>5.48</v>
          </cell>
          <cell r="M34">
            <v>11.15</v>
          </cell>
        </row>
        <row r="35">
          <cell r="A35">
            <v>22</v>
          </cell>
          <cell r="B35" t="str">
            <v>CHISEL PLOW 14'</v>
          </cell>
          <cell r="C35">
            <v>7658.2528336175301</v>
          </cell>
          <cell r="D35">
            <v>1.28</v>
          </cell>
          <cell r="E35">
            <v>6.71</v>
          </cell>
          <cell r="F35">
            <v>7.99</v>
          </cell>
          <cell r="G35">
            <v>0.17</v>
          </cell>
          <cell r="H35">
            <v>0.22</v>
          </cell>
          <cell r="I35">
            <v>1.1399999999999999</v>
          </cell>
          <cell r="J35">
            <v>1.3599999999999999</v>
          </cell>
          <cell r="K35">
            <v>4.8499999999999996</v>
          </cell>
          <cell r="L35">
            <v>4.82</v>
          </cell>
          <cell r="M35">
            <v>9.67</v>
          </cell>
        </row>
        <row r="36">
          <cell r="A36">
            <v>23</v>
          </cell>
          <cell r="B36" t="str">
            <v>CHISEL PLOW 18'</v>
          </cell>
          <cell r="C36">
            <v>11722.110660151968</v>
          </cell>
          <cell r="D36">
            <v>1.96</v>
          </cell>
          <cell r="E36">
            <v>10.27</v>
          </cell>
          <cell r="F36">
            <v>12.23</v>
          </cell>
          <cell r="G36">
            <v>0.12</v>
          </cell>
          <cell r="H36">
            <v>0.24</v>
          </cell>
          <cell r="I36">
            <v>1.23</v>
          </cell>
          <cell r="J36">
            <v>1.47</v>
          </cell>
          <cell r="K36">
            <v>4.3099999999999996</v>
          </cell>
          <cell r="L36">
            <v>5.13</v>
          </cell>
          <cell r="M36">
            <v>9.44</v>
          </cell>
        </row>
        <row r="37">
          <cell r="A37">
            <v>24</v>
          </cell>
          <cell r="B37" t="str">
            <v>COTTON TRAILER</v>
          </cell>
          <cell r="C37">
            <v>6267.014217913299</v>
          </cell>
          <cell r="D37">
            <v>3.3</v>
          </cell>
          <cell r="E37">
            <v>4.37</v>
          </cell>
          <cell r="F37">
            <v>7.67</v>
          </cell>
          <cell r="G37">
            <v>0.34</v>
          </cell>
          <cell r="H37">
            <v>1.1200000000000001</v>
          </cell>
          <cell r="I37">
            <v>1.49</v>
          </cell>
          <cell r="J37">
            <v>2.6100000000000003</v>
          </cell>
          <cell r="K37">
            <v>5.79</v>
          </cell>
          <cell r="L37">
            <v>4.25</v>
          </cell>
          <cell r="M37">
            <v>10.039999999999999</v>
          </cell>
        </row>
        <row r="38">
          <cell r="A38">
            <v>25</v>
          </cell>
          <cell r="B38" t="str">
            <v>CULTIPACKER</v>
          </cell>
          <cell r="C38">
            <v>2674.287443898811</v>
          </cell>
          <cell r="D38">
            <v>0.36</v>
          </cell>
          <cell r="E38">
            <v>3.34</v>
          </cell>
          <cell r="F38">
            <v>3.6999999999999997</v>
          </cell>
          <cell r="G38">
            <v>0.2</v>
          </cell>
          <cell r="H38">
            <v>7.0000000000000007E-2</v>
          </cell>
          <cell r="I38">
            <v>0.67</v>
          </cell>
          <cell r="J38">
            <v>0.74</v>
          </cell>
          <cell r="K38">
            <v>4.16</v>
          </cell>
          <cell r="L38">
            <v>3.92</v>
          </cell>
          <cell r="M38">
            <v>8.08</v>
          </cell>
        </row>
        <row r="39">
          <cell r="A39">
            <v>26</v>
          </cell>
          <cell r="B39" t="str">
            <v>CULTIVATOR 1-ROW</v>
          </cell>
          <cell r="C39">
            <v>1069.4079006635352</v>
          </cell>
          <cell r="D39">
            <v>0.23</v>
          </cell>
          <cell r="E39">
            <v>1.25</v>
          </cell>
          <cell r="F39">
            <v>1.48</v>
          </cell>
          <cell r="G39">
            <v>1.18</v>
          </cell>
          <cell r="H39">
            <v>0.27</v>
          </cell>
          <cell r="I39">
            <v>1.48</v>
          </cell>
          <cell r="J39">
            <v>1.75</v>
          </cell>
          <cell r="K39">
            <v>16.46</v>
          </cell>
          <cell r="L39">
            <v>11.07</v>
          </cell>
          <cell r="M39">
            <v>27.53</v>
          </cell>
        </row>
        <row r="40">
          <cell r="A40">
            <v>27</v>
          </cell>
          <cell r="B40" t="str">
            <v>CULTIVATOR 2-ROW</v>
          </cell>
          <cell r="C40">
            <v>2296.6202306790578</v>
          </cell>
          <cell r="D40">
            <v>0.49</v>
          </cell>
          <cell r="E40">
            <v>2.68</v>
          </cell>
          <cell r="F40">
            <v>3.17</v>
          </cell>
          <cell r="G40">
            <v>0.56000000000000005</v>
          </cell>
          <cell r="H40">
            <v>0.27</v>
          </cell>
          <cell r="I40">
            <v>1.5</v>
          </cell>
          <cell r="J40">
            <v>1.77</v>
          </cell>
          <cell r="K40">
            <v>7.96</v>
          </cell>
          <cell r="L40">
            <v>6.05</v>
          </cell>
          <cell r="M40">
            <v>14.01</v>
          </cell>
        </row>
        <row r="41">
          <cell r="A41">
            <v>28</v>
          </cell>
          <cell r="B41" t="str">
            <v>CULTIVATOR 4-ROW</v>
          </cell>
          <cell r="C41">
            <v>3881.0178702851608</v>
          </cell>
          <cell r="D41">
            <v>1.03</v>
          </cell>
          <cell r="E41">
            <v>3.58</v>
          </cell>
          <cell r="F41">
            <v>4.6100000000000003</v>
          </cell>
          <cell r="G41">
            <v>0.23</v>
          </cell>
          <cell r="H41">
            <v>0.24</v>
          </cell>
          <cell r="I41">
            <v>0.82</v>
          </cell>
          <cell r="J41">
            <v>1.06</v>
          </cell>
          <cell r="K41">
            <v>4.9400000000000004</v>
          </cell>
          <cell r="L41">
            <v>4.5599999999999996</v>
          </cell>
          <cell r="M41">
            <v>9.5</v>
          </cell>
        </row>
        <row r="42">
          <cell r="A42">
            <v>29</v>
          </cell>
          <cell r="B42" t="str">
            <v>CULTIVATOR 6-ROW</v>
          </cell>
          <cell r="C42">
            <v>5163.6931972894245</v>
          </cell>
          <cell r="D42">
            <v>1.64</v>
          </cell>
          <cell r="E42">
            <v>3.81</v>
          </cell>
          <cell r="F42">
            <v>5.45</v>
          </cell>
          <cell r="G42">
            <v>0.17</v>
          </cell>
          <cell r="H42">
            <v>0.28000000000000003</v>
          </cell>
          <cell r="I42">
            <v>0.65</v>
          </cell>
          <cell r="J42">
            <v>0.93</v>
          </cell>
          <cell r="K42">
            <v>3.76</v>
          </cell>
          <cell r="L42">
            <v>3.41</v>
          </cell>
          <cell r="M42">
            <v>7.17</v>
          </cell>
        </row>
        <row r="43">
          <cell r="A43">
            <v>30</v>
          </cell>
          <cell r="B43" t="str">
            <v>CULTIVATOR W/ HERB.&amp;INSEC. 6-ROW</v>
          </cell>
          <cell r="C43">
            <v>6474.7542601262194</v>
          </cell>
          <cell r="D43">
            <v>1.86</v>
          </cell>
          <cell r="E43">
            <v>7.56</v>
          </cell>
          <cell r="F43">
            <v>9.42</v>
          </cell>
          <cell r="G43">
            <v>0.17</v>
          </cell>
          <cell r="H43">
            <v>0.32</v>
          </cell>
          <cell r="I43">
            <v>1.29</v>
          </cell>
          <cell r="J43">
            <v>1.61</v>
          </cell>
          <cell r="K43">
            <v>3.79</v>
          </cell>
          <cell r="L43">
            <v>4.05</v>
          </cell>
          <cell r="M43">
            <v>7.84</v>
          </cell>
        </row>
        <row r="44">
          <cell r="A44">
            <v>31</v>
          </cell>
          <cell r="B44" t="str">
            <v>CULTIVATOR W/ HERBICIDE 6-ROW</v>
          </cell>
          <cell r="C44">
            <v>5885.5819148493101</v>
          </cell>
          <cell r="D44">
            <v>1.69</v>
          </cell>
          <cell r="E44">
            <v>6.87</v>
          </cell>
          <cell r="F44">
            <v>8.56</v>
          </cell>
          <cell r="G44">
            <v>0.17</v>
          </cell>
          <cell r="H44">
            <v>0.28999999999999998</v>
          </cell>
          <cell r="I44">
            <v>1.17</v>
          </cell>
          <cell r="J44">
            <v>1.46</v>
          </cell>
          <cell r="K44">
            <v>3.76</v>
          </cell>
          <cell r="L44">
            <v>3.93</v>
          </cell>
          <cell r="M44">
            <v>7.6899999999999995</v>
          </cell>
        </row>
        <row r="45">
          <cell r="A45">
            <v>32</v>
          </cell>
          <cell r="B45">
            <v>0</v>
          </cell>
          <cell r="C45">
            <v>5885.5819148493101</v>
          </cell>
          <cell r="D45">
            <v>1.69</v>
          </cell>
          <cell r="E45">
            <v>6.87</v>
          </cell>
          <cell r="F45">
            <v>8.56</v>
          </cell>
          <cell r="G45">
            <v>0.17</v>
          </cell>
          <cell r="H45">
            <v>0.28999999999999998</v>
          </cell>
          <cell r="I45">
            <v>1.17</v>
          </cell>
          <cell r="J45">
            <v>1.46</v>
          </cell>
          <cell r="K45">
            <v>3.76</v>
          </cell>
          <cell r="L45">
            <v>3.93</v>
          </cell>
          <cell r="M45">
            <v>7.6899999999999995</v>
          </cell>
        </row>
        <row r="46">
          <cell r="A46">
            <v>33</v>
          </cell>
          <cell r="B46" t="str">
            <v>CULTIVATOR W/ SPRAYER 6-ROW</v>
          </cell>
          <cell r="C46">
            <v>5885.5819148493101</v>
          </cell>
          <cell r="D46">
            <v>1.69</v>
          </cell>
          <cell r="E46">
            <v>6.87</v>
          </cell>
          <cell r="F46">
            <v>8.56</v>
          </cell>
          <cell r="G46">
            <v>0.17</v>
          </cell>
          <cell r="H46">
            <v>0.28999999999999998</v>
          </cell>
          <cell r="I46">
            <v>1.17</v>
          </cell>
          <cell r="J46">
            <v>1.46</v>
          </cell>
          <cell r="K46">
            <v>3.76</v>
          </cell>
          <cell r="L46">
            <v>3.93</v>
          </cell>
          <cell r="M46">
            <v>7.6899999999999995</v>
          </cell>
        </row>
        <row r="47">
          <cell r="A47">
            <v>34</v>
          </cell>
          <cell r="B47" t="str">
            <v>DIGGER INVERTER 2-ROW</v>
          </cell>
          <cell r="C47">
            <v>7376.4193606716035</v>
          </cell>
          <cell r="D47">
            <v>5.71</v>
          </cell>
          <cell r="E47">
            <v>8.5299999999999994</v>
          </cell>
          <cell r="F47">
            <v>14.239999999999998</v>
          </cell>
          <cell r="G47">
            <v>0.92</v>
          </cell>
          <cell r="H47">
            <v>5.25</v>
          </cell>
          <cell r="I47">
            <v>7.85</v>
          </cell>
          <cell r="J47">
            <v>13.1</v>
          </cell>
          <cell r="K47">
            <v>30.34</v>
          </cell>
          <cell r="L47">
            <v>27.78</v>
          </cell>
          <cell r="M47">
            <v>58.120000000000005</v>
          </cell>
        </row>
        <row r="48">
          <cell r="A48">
            <v>34.1</v>
          </cell>
          <cell r="B48" t="str">
            <v>DIGGER INVERTER 6-ROW</v>
          </cell>
          <cell r="C48">
            <v>17891.246363845763</v>
          </cell>
          <cell r="D48">
            <v>13.86</v>
          </cell>
          <cell r="E48">
            <v>20.7</v>
          </cell>
          <cell r="F48">
            <v>34.56</v>
          </cell>
          <cell r="G48">
            <v>0.34</v>
          </cell>
          <cell r="H48">
            <v>4.71</v>
          </cell>
          <cell r="I48">
            <v>7.04</v>
          </cell>
          <cell r="J48">
            <v>11.75</v>
          </cell>
          <cell r="K48">
            <v>18.010000000000002</v>
          </cell>
          <cell r="L48">
            <v>19.010000000000002</v>
          </cell>
          <cell r="M48">
            <v>37.020000000000003</v>
          </cell>
        </row>
        <row r="49">
          <cell r="A49">
            <v>35</v>
          </cell>
          <cell r="B49" t="str">
            <v>DISK W/ SPRAYER 16'</v>
          </cell>
          <cell r="C49">
            <v>14606.55338171294</v>
          </cell>
          <cell r="D49">
            <v>2.92</v>
          </cell>
          <cell r="E49">
            <v>11.24</v>
          </cell>
          <cell r="F49">
            <v>14.16</v>
          </cell>
          <cell r="G49">
            <v>0.15</v>
          </cell>
          <cell r="H49">
            <v>0.44</v>
          </cell>
          <cell r="I49">
            <v>1.69</v>
          </cell>
          <cell r="J49">
            <v>2.13</v>
          </cell>
          <cell r="K49">
            <v>4.53</v>
          </cell>
          <cell r="L49">
            <v>4.9400000000000004</v>
          </cell>
          <cell r="M49">
            <v>9.4700000000000006</v>
          </cell>
        </row>
        <row r="50">
          <cell r="A50">
            <v>36</v>
          </cell>
          <cell r="B50" t="str">
            <v>DISK W/ SPRAYER 21'</v>
          </cell>
          <cell r="C50">
            <v>17957.469679696871</v>
          </cell>
          <cell r="D50">
            <v>3.59</v>
          </cell>
          <cell r="E50">
            <v>13.82</v>
          </cell>
          <cell r="F50">
            <v>17.41</v>
          </cell>
          <cell r="G50">
            <v>0.12</v>
          </cell>
          <cell r="H50">
            <v>0.43</v>
          </cell>
          <cell r="I50">
            <v>1.66</v>
          </cell>
          <cell r="J50">
            <v>2.09</v>
          </cell>
          <cell r="K50">
            <v>4.51</v>
          </cell>
          <cell r="L50">
            <v>5.56</v>
          </cell>
          <cell r="M50">
            <v>10.07</v>
          </cell>
        </row>
        <row r="51">
          <cell r="A51">
            <v>37</v>
          </cell>
          <cell r="B51" t="str">
            <v>FERTILIZER SPREADER</v>
          </cell>
          <cell r="C51">
            <v>12250.641131368513</v>
          </cell>
          <cell r="D51">
            <v>7.04</v>
          </cell>
          <cell r="E51">
            <v>28.81</v>
          </cell>
          <cell r="F51">
            <v>35.85</v>
          </cell>
          <cell r="G51">
            <v>0.12</v>
          </cell>
          <cell r="H51">
            <v>0.84</v>
          </cell>
          <cell r="I51">
            <v>3.46</v>
          </cell>
          <cell r="J51">
            <v>4.3</v>
          </cell>
          <cell r="K51">
            <v>2.4900000000000002</v>
          </cell>
          <cell r="L51">
            <v>4.43</v>
          </cell>
          <cell r="M51">
            <v>6.92</v>
          </cell>
        </row>
        <row r="52">
          <cell r="A52">
            <v>38</v>
          </cell>
          <cell r="B52" t="str">
            <v>FUMIGATION UNIT</v>
          </cell>
          <cell r="C52">
            <v>25000</v>
          </cell>
          <cell r="D52">
            <v>17.14</v>
          </cell>
          <cell r="E52">
            <v>66.319999999999993</v>
          </cell>
          <cell r="F52">
            <v>83.46</v>
          </cell>
          <cell r="G52">
            <v>0.43</v>
          </cell>
          <cell r="H52">
            <v>7.37</v>
          </cell>
          <cell r="I52">
            <v>28.52</v>
          </cell>
          <cell r="J52">
            <v>35.89</v>
          </cell>
          <cell r="K52">
            <v>13.27</v>
          </cell>
          <cell r="L52">
            <v>32.01</v>
          </cell>
          <cell r="M52">
            <v>45.28</v>
          </cell>
        </row>
        <row r="53">
          <cell r="A53">
            <v>39</v>
          </cell>
          <cell r="B53" t="str">
            <v>GRAIN DRILL 16'</v>
          </cell>
          <cell r="C53">
            <v>12318.91854810993</v>
          </cell>
          <cell r="D53">
            <v>6.54</v>
          </cell>
          <cell r="E53">
            <v>16.48</v>
          </cell>
          <cell r="F53">
            <v>23.02</v>
          </cell>
          <cell r="G53">
            <v>0.13</v>
          </cell>
          <cell r="H53">
            <v>0.85</v>
          </cell>
          <cell r="I53">
            <v>2.14</v>
          </cell>
          <cell r="J53">
            <v>2.99</v>
          </cell>
          <cell r="K53">
            <v>4.4000000000000004</v>
          </cell>
          <cell r="L53">
            <v>4.96</v>
          </cell>
          <cell r="M53">
            <v>9.36</v>
          </cell>
        </row>
        <row r="54">
          <cell r="A54">
            <v>40</v>
          </cell>
          <cell r="B54" t="str">
            <v>GRAIN DRILL 8'</v>
          </cell>
          <cell r="C54">
            <v>6796.958476357232</v>
          </cell>
          <cell r="D54">
            <v>3.61</v>
          </cell>
          <cell r="E54">
            <v>9.09</v>
          </cell>
          <cell r="F54">
            <v>12.7</v>
          </cell>
          <cell r="G54">
            <v>0.28999999999999998</v>
          </cell>
          <cell r="H54">
            <v>1.05</v>
          </cell>
          <cell r="I54">
            <v>2.64</v>
          </cell>
          <cell r="J54">
            <v>3.6900000000000004</v>
          </cell>
          <cell r="K54">
            <v>6.98</v>
          </cell>
          <cell r="L54">
            <v>7.35</v>
          </cell>
          <cell r="M54">
            <v>14.33</v>
          </cell>
        </row>
        <row r="55">
          <cell r="A55">
            <v>41</v>
          </cell>
          <cell r="B55" t="str">
            <v>GRAIN DRILL 13'  W/ CULTIPACKER</v>
          </cell>
          <cell r="C55">
            <v>9998.495452833864</v>
          </cell>
          <cell r="D55">
            <v>5.3</v>
          </cell>
          <cell r="E55">
            <v>13.38</v>
          </cell>
          <cell r="F55">
            <v>18.68</v>
          </cell>
          <cell r="G55">
            <v>0.16</v>
          </cell>
          <cell r="H55">
            <v>0.85</v>
          </cell>
          <cell r="I55">
            <v>2.14</v>
          </cell>
          <cell r="J55">
            <v>2.99</v>
          </cell>
          <cell r="K55">
            <v>5.21</v>
          </cell>
          <cell r="L55">
            <v>5.61</v>
          </cell>
          <cell r="M55">
            <v>10.82</v>
          </cell>
        </row>
        <row r="56">
          <cell r="A56">
            <v>42</v>
          </cell>
          <cell r="B56" t="str">
            <v>GRAIN DRILL 13'  W/ FERTILIZER</v>
          </cell>
          <cell r="C56">
            <v>9910.0638487770702</v>
          </cell>
          <cell r="D56">
            <v>5.26</v>
          </cell>
          <cell r="E56">
            <v>13.26</v>
          </cell>
          <cell r="F56">
            <v>18.52</v>
          </cell>
          <cell r="G56">
            <v>0.16</v>
          </cell>
          <cell r="H56">
            <v>0.84</v>
          </cell>
          <cell r="I56">
            <v>2.12</v>
          </cell>
          <cell r="J56">
            <v>2.96</v>
          </cell>
          <cell r="K56">
            <v>6.28</v>
          </cell>
          <cell r="L56">
            <v>7.32</v>
          </cell>
          <cell r="M56">
            <v>13.600000000000001</v>
          </cell>
        </row>
        <row r="57">
          <cell r="A57">
            <v>43</v>
          </cell>
          <cell r="B57" t="str">
            <v>GRANULAR APPLICATOR</v>
          </cell>
          <cell r="C57">
            <v>4063.5246228815267</v>
          </cell>
          <cell r="D57">
            <v>0.87</v>
          </cell>
          <cell r="E57">
            <v>4.74</v>
          </cell>
          <cell r="F57">
            <v>5.61</v>
          </cell>
          <cell r="G57">
            <v>0.56000000000000005</v>
          </cell>
          <cell r="H57">
            <v>0.49</v>
          </cell>
          <cell r="I57">
            <v>2.65</v>
          </cell>
          <cell r="J57">
            <v>3.1399999999999997</v>
          </cell>
          <cell r="K57">
            <v>8.17</v>
          </cell>
          <cell r="L57">
            <v>7.21</v>
          </cell>
          <cell r="M57">
            <v>15.379999999999999</v>
          </cell>
        </row>
        <row r="58">
          <cell r="A58">
            <v>44</v>
          </cell>
          <cell r="B58" t="str">
            <v>HEAVY DISK 13'</v>
          </cell>
          <cell r="C58">
            <v>16500</v>
          </cell>
          <cell r="D58">
            <v>3.3</v>
          </cell>
          <cell r="E58">
            <v>12.69</v>
          </cell>
          <cell r="F58">
            <v>15.989999999999998</v>
          </cell>
          <cell r="G58">
            <v>0.17</v>
          </cell>
          <cell r="H58">
            <v>0.56000000000000005</v>
          </cell>
          <cell r="I58">
            <v>2.16</v>
          </cell>
          <cell r="J58">
            <v>2.72</v>
          </cell>
          <cell r="K58">
            <v>7.21</v>
          </cell>
          <cell r="L58">
            <v>8.14</v>
          </cell>
          <cell r="M58">
            <v>15.350000000000001</v>
          </cell>
        </row>
        <row r="59">
          <cell r="A59">
            <v>45</v>
          </cell>
          <cell r="B59" t="str">
            <v>HEAVY DISK 14'</v>
          </cell>
          <cell r="C59">
            <v>22500</v>
          </cell>
          <cell r="D59">
            <v>4.5</v>
          </cell>
          <cell r="E59">
            <v>17.309999999999999</v>
          </cell>
          <cell r="F59">
            <v>21.81</v>
          </cell>
          <cell r="G59">
            <v>0.15</v>
          </cell>
          <cell r="H59">
            <v>0.68</v>
          </cell>
          <cell r="I59">
            <v>2.6</v>
          </cell>
          <cell r="J59">
            <v>3.2800000000000002</v>
          </cell>
          <cell r="K59">
            <v>6.54</v>
          </cell>
          <cell r="L59">
            <v>7.88</v>
          </cell>
          <cell r="M59">
            <v>14.42</v>
          </cell>
        </row>
        <row r="60">
          <cell r="A60">
            <v>46</v>
          </cell>
          <cell r="B60" t="str">
            <v>HEAVY DISK 16'</v>
          </cell>
          <cell r="C60">
            <v>29000</v>
          </cell>
          <cell r="D60">
            <v>5.8</v>
          </cell>
          <cell r="E60">
            <v>22.31</v>
          </cell>
          <cell r="F60">
            <v>28.11</v>
          </cell>
          <cell r="G60">
            <v>0.12</v>
          </cell>
          <cell r="H60">
            <v>0.7</v>
          </cell>
          <cell r="I60">
            <v>2.68</v>
          </cell>
          <cell r="J60">
            <v>3.38</v>
          </cell>
          <cell r="K60">
            <v>6.04</v>
          </cell>
          <cell r="L60">
            <v>7.39</v>
          </cell>
          <cell r="M60">
            <v>13.43</v>
          </cell>
        </row>
        <row r="61">
          <cell r="A61">
            <v>46.1</v>
          </cell>
          <cell r="B61" t="str">
            <v>HEAVY DISK 20'</v>
          </cell>
          <cell r="C61">
            <v>45000</v>
          </cell>
          <cell r="D61">
            <v>9</v>
          </cell>
          <cell r="E61">
            <v>34.619999999999997</v>
          </cell>
          <cell r="F61">
            <v>43.62</v>
          </cell>
          <cell r="G61">
            <v>0.1</v>
          </cell>
          <cell r="H61">
            <v>0.9</v>
          </cell>
          <cell r="I61">
            <v>3.46</v>
          </cell>
          <cell r="J61">
            <v>4.3600000000000003</v>
          </cell>
          <cell r="K61">
            <v>5.99</v>
          </cell>
          <cell r="L61">
            <v>8.34</v>
          </cell>
          <cell r="M61">
            <v>14.33</v>
          </cell>
        </row>
        <row r="62">
          <cell r="A62">
            <v>47</v>
          </cell>
          <cell r="B62" t="str">
            <v>HERBICIDE APPLICATOR 12'</v>
          </cell>
          <cell r="C62">
            <v>2260.8802686362396</v>
          </cell>
          <cell r="D62">
            <v>1.32</v>
          </cell>
          <cell r="E62">
            <v>3.3</v>
          </cell>
          <cell r="F62">
            <v>4.62</v>
          </cell>
          <cell r="G62">
            <v>0.15</v>
          </cell>
          <cell r="H62">
            <v>0.2</v>
          </cell>
          <cell r="I62">
            <v>0.5</v>
          </cell>
          <cell r="J62">
            <v>0.7</v>
          </cell>
          <cell r="K62">
            <v>3.27</v>
          </cell>
          <cell r="L62">
            <v>2.93</v>
          </cell>
          <cell r="M62">
            <v>6.2</v>
          </cell>
        </row>
        <row r="63">
          <cell r="A63">
            <v>48</v>
          </cell>
          <cell r="B63" t="str">
            <v>HERBICIDE APPLICATOR 16'</v>
          </cell>
          <cell r="C63">
            <v>3242.5782800177644</v>
          </cell>
          <cell r="D63">
            <v>2.09</v>
          </cell>
          <cell r="E63">
            <v>4.21</v>
          </cell>
          <cell r="F63">
            <v>6.3</v>
          </cell>
          <cell r="G63">
            <v>0.11</v>
          </cell>
          <cell r="H63">
            <v>0.23</v>
          </cell>
          <cell r="I63">
            <v>0.46</v>
          </cell>
          <cell r="J63">
            <v>0.69000000000000006</v>
          </cell>
          <cell r="K63">
            <v>2.48</v>
          </cell>
          <cell r="L63">
            <v>2.25</v>
          </cell>
          <cell r="M63">
            <v>4.7300000000000004</v>
          </cell>
        </row>
        <row r="64">
          <cell r="A64">
            <v>49</v>
          </cell>
          <cell r="B64" t="str">
            <v>TANDOM LIGHT DISK 30'</v>
          </cell>
          <cell r="C64">
            <v>67500</v>
          </cell>
          <cell r="D64">
            <v>38.43</v>
          </cell>
          <cell r="E64">
            <v>62.32</v>
          </cell>
          <cell r="F64">
            <v>100.75</v>
          </cell>
          <cell r="G64">
            <v>7.0000000000000007E-2</v>
          </cell>
          <cell r="H64">
            <v>2.69</v>
          </cell>
          <cell r="I64">
            <v>4.3600000000000003</v>
          </cell>
          <cell r="J64">
            <v>7.0500000000000007</v>
          </cell>
          <cell r="K64">
            <v>5.81</v>
          </cell>
          <cell r="L64">
            <v>7.11</v>
          </cell>
          <cell r="M64">
            <v>12.92</v>
          </cell>
        </row>
        <row r="65">
          <cell r="A65">
            <v>49.1</v>
          </cell>
          <cell r="B65" t="str">
            <v>LIGHT DISKING W/ HERBICIDE 20'</v>
          </cell>
          <cell r="C65">
            <v>12162.5</v>
          </cell>
          <cell r="D65">
            <v>6.92</v>
          </cell>
          <cell r="E65">
            <v>11.23</v>
          </cell>
          <cell r="F65">
            <v>18.149999999999999</v>
          </cell>
          <cell r="G65">
            <v>0.12</v>
          </cell>
          <cell r="H65">
            <v>0.83</v>
          </cell>
          <cell r="I65">
            <v>1.35</v>
          </cell>
          <cell r="J65">
            <v>2.1800000000000002</v>
          </cell>
          <cell r="K65">
            <v>4.91</v>
          </cell>
          <cell r="L65">
            <v>5.25</v>
          </cell>
          <cell r="M65">
            <v>10.16</v>
          </cell>
        </row>
        <row r="66">
          <cell r="A66">
            <v>50</v>
          </cell>
          <cell r="B66" t="str">
            <v>LISTER</v>
          </cell>
          <cell r="C66">
            <v>1582.6161880453678</v>
          </cell>
          <cell r="D66">
            <v>0.42</v>
          </cell>
          <cell r="E66">
            <v>3.7</v>
          </cell>
          <cell r="F66">
            <v>4.12</v>
          </cell>
          <cell r="G66">
            <v>0.59</v>
          </cell>
          <cell r="H66">
            <v>0.25</v>
          </cell>
          <cell r="I66">
            <v>2.1800000000000002</v>
          </cell>
          <cell r="J66">
            <v>2.4300000000000002</v>
          </cell>
          <cell r="K66">
            <v>12.31</v>
          </cell>
          <cell r="L66">
            <v>11.77</v>
          </cell>
          <cell r="M66">
            <v>24.08</v>
          </cell>
        </row>
        <row r="67">
          <cell r="A67">
            <v>51</v>
          </cell>
          <cell r="B67" t="str">
            <v>MOWER-CONDITIONER</v>
          </cell>
          <cell r="C67">
            <v>18045.251387365701</v>
          </cell>
          <cell r="D67">
            <v>7.33</v>
          </cell>
          <cell r="E67">
            <v>21.22</v>
          </cell>
          <cell r="F67">
            <v>28.549999999999997</v>
          </cell>
          <cell r="G67">
            <v>0.36</v>
          </cell>
          <cell r="H67">
            <v>2.64</v>
          </cell>
          <cell r="I67">
            <v>7.64</v>
          </cell>
          <cell r="J67">
            <v>10.28</v>
          </cell>
          <cell r="K67">
            <v>7.58</v>
          </cell>
          <cell r="L67">
            <v>10.57</v>
          </cell>
          <cell r="M67">
            <v>18.149999999999999</v>
          </cell>
        </row>
        <row r="68">
          <cell r="A68">
            <v>52</v>
          </cell>
          <cell r="B68" t="str">
            <v>MULCH BEDDER-LAYER</v>
          </cell>
          <cell r="C68">
            <v>5949.6849174637873</v>
          </cell>
          <cell r="D68">
            <v>9.67</v>
          </cell>
          <cell r="E68">
            <v>13.89</v>
          </cell>
          <cell r="F68">
            <v>23.560000000000002</v>
          </cell>
          <cell r="G68">
            <v>0.52</v>
          </cell>
          <cell r="H68">
            <v>5.03</v>
          </cell>
          <cell r="I68">
            <v>7.22</v>
          </cell>
          <cell r="J68">
            <v>12.25</v>
          </cell>
          <cell r="K68">
            <v>12.16</v>
          </cell>
          <cell r="L68">
            <v>11.45</v>
          </cell>
          <cell r="M68">
            <v>23.61</v>
          </cell>
        </row>
        <row r="69">
          <cell r="A69">
            <v>53</v>
          </cell>
          <cell r="B69" t="str">
            <v>MULCH LAYER</v>
          </cell>
          <cell r="C69">
            <v>4813.2950982282046</v>
          </cell>
          <cell r="D69">
            <v>7.82</v>
          </cell>
          <cell r="E69">
            <v>11.24</v>
          </cell>
          <cell r="F69">
            <v>19.060000000000002</v>
          </cell>
          <cell r="G69">
            <v>0.52</v>
          </cell>
          <cell r="H69">
            <v>4.07</v>
          </cell>
          <cell r="I69">
            <v>5.84</v>
          </cell>
          <cell r="J69">
            <v>9.91</v>
          </cell>
          <cell r="K69">
            <v>11.2</v>
          </cell>
          <cell r="L69">
            <v>10.07</v>
          </cell>
          <cell r="M69">
            <v>21.27</v>
          </cell>
        </row>
        <row r="70">
          <cell r="A70">
            <v>54</v>
          </cell>
          <cell r="B70" t="str">
            <v>NO-TILL DRILL 12'</v>
          </cell>
          <cell r="C70">
            <v>14996.276760968638</v>
          </cell>
          <cell r="D70">
            <v>10.92</v>
          </cell>
          <cell r="E70">
            <v>15.05</v>
          </cell>
          <cell r="F70">
            <v>25.97</v>
          </cell>
          <cell r="G70">
            <v>0.21</v>
          </cell>
          <cell r="H70">
            <v>2.29</v>
          </cell>
          <cell r="I70">
            <v>3.16</v>
          </cell>
          <cell r="J70">
            <v>5.45</v>
          </cell>
          <cell r="K70">
            <v>8.02</v>
          </cell>
          <cell r="L70">
            <v>7.71</v>
          </cell>
          <cell r="M70">
            <v>15.73</v>
          </cell>
        </row>
        <row r="71">
          <cell r="A71">
            <v>55</v>
          </cell>
          <cell r="B71" t="str">
            <v>NO-TILL DRILL 16'</v>
          </cell>
          <cell r="C71">
            <v>22238.194703766691</v>
          </cell>
          <cell r="D71">
            <v>11.8</v>
          </cell>
          <cell r="E71">
            <v>29.75</v>
          </cell>
          <cell r="F71">
            <v>41.55</v>
          </cell>
          <cell r="G71">
            <v>0.14000000000000001</v>
          </cell>
          <cell r="H71">
            <v>1.65</v>
          </cell>
          <cell r="I71">
            <v>4.17</v>
          </cell>
          <cell r="J71">
            <v>5.82</v>
          </cell>
          <cell r="K71">
            <v>6.41</v>
          </cell>
          <cell r="L71">
            <v>8.7200000000000006</v>
          </cell>
          <cell r="M71">
            <v>15.13</v>
          </cell>
        </row>
        <row r="72">
          <cell r="A72">
            <v>56</v>
          </cell>
          <cell r="B72" t="str">
            <v>NURSE TANK ON PICK-UP</v>
          </cell>
          <cell r="C72">
            <v>2220.9022398647694</v>
          </cell>
          <cell r="D72">
            <v>0.89</v>
          </cell>
          <cell r="E72">
            <v>4.0999999999999996</v>
          </cell>
          <cell r="F72">
            <v>4.9899999999999993</v>
          </cell>
          <cell r="G72">
            <v>0.17</v>
          </cell>
          <cell r="H72">
            <v>0.15</v>
          </cell>
          <cell r="I72">
            <v>0.7</v>
          </cell>
          <cell r="J72">
            <v>0.85</v>
          </cell>
          <cell r="K72">
            <v>2.48</v>
          </cell>
          <cell r="L72">
            <v>2.08</v>
          </cell>
          <cell r="M72">
            <v>4.5600000000000005</v>
          </cell>
        </row>
        <row r="73">
          <cell r="A73">
            <v>57</v>
          </cell>
          <cell r="B73" t="str">
            <v>PEANUT COMBINE 2-ROW</v>
          </cell>
          <cell r="C73">
            <v>31074.01438692987</v>
          </cell>
          <cell r="D73">
            <v>9.42</v>
          </cell>
          <cell r="E73">
            <v>36.28</v>
          </cell>
          <cell r="F73">
            <v>45.7</v>
          </cell>
          <cell r="G73">
            <v>1.1000000000000001</v>
          </cell>
          <cell r="H73">
            <v>10.36</v>
          </cell>
          <cell r="I73">
            <v>39.909999999999997</v>
          </cell>
          <cell r="J73">
            <v>50.269999999999996</v>
          </cell>
          <cell r="K73">
            <v>40.36</v>
          </cell>
          <cell r="L73">
            <v>63.75</v>
          </cell>
          <cell r="M73">
            <v>104.11</v>
          </cell>
        </row>
        <row r="74">
          <cell r="A74">
            <v>57.1</v>
          </cell>
          <cell r="B74" t="str">
            <v>PEANUT COMBINE 4-ROW</v>
          </cell>
          <cell r="C74">
            <v>66934.808312845358</v>
          </cell>
          <cell r="D74">
            <v>20.29</v>
          </cell>
          <cell r="E74">
            <v>78.14</v>
          </cell>
          <cell r="F74">
            <v>98.43</v>
          </cell>
          <cell r="G74">
            <v>0.55000000000000004</v>
          </cell>
          <cell r="H74">
            <v>11.16</v>
          </cell>
          <cell r="I74">
            <v>42.98</v>
          </cell>
          <cell r="J74">
            <v>54.14</v>
          </cell>
          <cell r="K74">
            <v>29.84</v>
          </cell>
          <cell r="L74">
            <v>60.86</v>
          </cell>
          <cell r="M74">
            <v>90.7</v>
          </cell>
        </row>
        <row r="75">
          <cell r="A75">
            <v>58</v>
          </cell>
          <cell r="B75" t="str">
            <v>PEANUT PLANTER</v>
          </cell>
          <cell r="C75">
            <v>12547.290522439383</v>
          </cell>
          <cell r="D75">
            <v>5.26</v>
          </cell>
          <cell r="E75">
            <v>17.579999999999998</v>
          </cell>
          <cell r="F75">
            <v>22.839999999999996</v>
          </cell>
          <cell r="G75">
            <v>0.21</v>
          </cell>
          <cell r="H75">
            <v>1.1000000000000001</v>
          </cell>
          <cell r="I75">
            <v>3.69</v>
          </cell>
          <cell r="J75">
            <v>4.79</v>
          </cell>
          <cell r="K75">
            <v>6.83</v>
          </cell>
          <cell r="L75">
            <v>8.24</v>
          </cell>
          <cell r="M75">
            <v>15.07</v>
          </cell>
        </row>
        <row r="76">
          <cell r="A76">
            <v>59</v>
          </cell>
          <cell r="B76" t="str">
            <v>PRECISION PLANTER 4-ROW</v>
          </cell>
          <cell r="C76">
            <v>11562.502556797732</v>
          </cell>
          <cell r="D76">
            <v>3.4</v>
          </cell>
          <cell r="E76">
            <v>12.15</v>
          </cell>
          <cell r="F76">
            <v>15.55</v>
          </cell>
          <cell r="G76">
            <v>0.2</v>
          </cell>
          <cell r="H76">
            <v>0.68</v>
          </cell>
          <cell r="I76">
            <v>2.4300000000000002</v>
          </cell>
          <cell r="J76">
            <v>3.1100000000000003</v>
          </cell>
          <cell r="K76">
            <v>6.13</v>
          </cell>
          <cell r="L76">
            <v>6.76</v>
          </cell>
          <cell r="M76">
            <v>12.89</v>
          </cell>
        </row>
        <row r="77">
          <cell r="A77">
            <v>60</v>
          </cell>
          <cell r="B77" t="str">
            <v>PLANTER 4-ROW</v>
          </cell>
          <cell r="C77">
            <v>30000</v>
          </cell>
          <cell r="D77">
            <v>5.13</v>
          </cell>
          <cell r="E77">
            <v>46.7</v>
          </cell>
          <cell r="F77">
            <v>51.830000000000005</v>
          </cell>
          <cell r="G77">
            <v>1.65</v>
          </cell>
          <cell r="H77">
            <v>8.4600000000000009</v>
          </cell>
          <cell r="I77">
            <v>77.06</v>
          </cell>
          <cell r="J77">
            <v>85.52000000000001</v>
          </cell>
          <cell r="K77">
            <v>31.1</v>
          </cell>
          <cell r="L77">
            <v>90.47</v>
          </cell>
          <cell r="M77">
            <v>121.57</v>
          </cell>
        </row>
        <row r="78">
          <cell r="A78">
            <v>61</v>
          </cell>
          <cell r="B78" t="str">
            <v>PLANTER 6-ROW</v>
          </cell>
          <cell r="C78">
            <v>60000</v>
          </cell>
          <cell r="D78">
            <v>10.27</v>
          </cell>
          <cell r="E78">
            <v>93.39</v>
          </cell>
          <cell r="F78">
            <v>103.66</v>
          </cell>
          <cell r="G78">
            <v>0.89</v>
          </cell>
          <cell r="H78">
            <v>9.14</v>
          </cell>
          <cell r="I78">
            <v>83.12</v>
          </cell>
          <cell r="J78">
            <v>92.26</v>
          </cell>
          <cell r="K78">
            <v>21.35</v>
          </cell>
          <cell r="L78">
            <v>90.35</v>
          </cell>
          <cell r="M78">
            <v>111.69999999999999</v>
          </cell>
        </row>
        <row r="79">
          <cell r="A79">
            <v>62</v>
          </cell>
          <cell r="B79" t="str">
            <v>PLANTER 8-ROW</v>
          </cell>
          <cell r="C79">
            <v>93750</v>
          </cell>
          <cell r="D79">
            <v>24.74</v>
          </cell>
          <cell r="E79">
            <v>109.44</v>
          </cell>
          <cell r="F79">
            <v>134.18</v>
          </cell>
          <cell r="G79">
            <v>0.14000000000000001</v>
          </cell>
          <cell r="H79">
            <v>3.46</v>
          </cell>
          <cell r="I79">
            <v>15.32</v>
          </cell>
          <cell r="J79">
            <v>18.78</v>
          </cell>
          <cell r="K79">
            <v>7.28</v>
          </cell>
          <cell r="L79">
            <v>18.36</v>
          </cell>
          <cell r="M79">
            <v>25.64</v>
          </cell>
        </row>
        <row r="80">
          <cell r="A80">
            <v>63</v>
          </cell>
          <cell r="B80" t="str">
            <v>PLANTER 12-ROW</v>
          </cell>
          <cell r="C80">
            <v>112500</v>
          </cell>
          <cell r="D80">
            <v>29.69</v>
          </cell>
          <cell r="E80">
            <v>131.33000000000001</v>
          </cell>
          <cell r="F80">
            <v>161.02000000000001</v>
          </cell>
          <cell r="G80">
            <v>0.1</v>
          </cell>
          <cell r="H80">
            <v>2.97</v>
          </cell>
          <cell r="I80">
            <v>13.13</v>
          </cell>
          <cell r="J80">
            <v>16.100000000000001</v>
          </cell>
          <cell r="K80">
            <v>6.37</v>
          </cell>
          <cell r="L80">
            <v>16.38</v>
          </cell>
          <cell r="M80">
            <v>22.75</v>
          </cell>
        </row>
        <row r="81">
          <cell r="A81">
            <v>64</v>
          </cell>
          <cell r="B81" t="str">
            <v>PLANTER 16-ROW</v>
          </cell>
          <cell r="C81">
            <v>131250</v>
          </cell>
          <cell r="D81">
            <v>34.64</v>
          </cell>
          <cell r="E81">
            <v>153.22</v>
          </cell>
          <cell r="F81">
            <v>187.86</v>
          </cell>
          <cell r="G81">
            <v>0.12</v>
          </cell>
          <cell r="H81">
            <v>4.16</v>
          </cell>
          <cell r="I81">
            <v>18.39</v>
          </cell>
          <cell r="J81">
            <v>22.55</v>
          </cell>
          <cell r="K81">
            <v>8.23</v>
          </cell>
          <cell r="L81">
            <v>22.29</v>
          </cell>
          <cell r="M81">
            <v>30.52</v>
          </cell>
        </row>
        <row r="82">
          <cell r="A82">
            <v>65</v>
          </cell>
          <cell r="B82" t="str">
            <v>PLANTER NO-TILL 8-ROW</v>
          </cell>
          <cell r="C82">
            <v>90000</v>
          </cell>
          <cell r="D82">
            <v>40.17</v>
          </cell>
          <cell r="E82">
            <v>105.06</v>
          </cell>
          <cell r="F82">
            <v>145.23000000000002</v>
          </cell>
          <cell r="G82">
            <v>0.12</v>
          </cell>
          <cell r="H82">
            <v>4.82</v>
          </cell>
          <cell r="I82">
            <v>12.61</v>
          </cell>
          <cell r="J82">
            <v>17.43</v>
          </cell>
          <cell r="K82">
            <v>8.9</v>
          </cell>
          <cell r="L82">
            <v>16.510000000000002</v>
          </cell>
          <cell r="M82">
            <v>25.410000000000004</v>
          </cell>
        </row>
        <row r="83">
          <cell r="A83">
            <v>66</v>
          </cell>
          <cell r="B83" t="str">
            <v>PLANTER NO-TILL 12-ROW</v>
          </cell>
          <cell r="C83">
            <v>150000</v>
          </cell>
          <cell r="D83">
            <v>66.959999999999994</v>
          </cell>
          <cell r="E83">
            <v>175.11</v>
          </cell>
          <cell r="F83">
            <v>242.07</v>
          </cell>
          <cell r="G83">
            <v>0.09</v>
          </cell>
          <cell r="H83">
            <v>6.03</v>
          </cell>
          <cell r="I83">
            <v>15.76</v>
          </cell>
          <cell r="J83">
            <v>21.79</v>
          </cell>
          <cell r="K83">
            <v>9.08</v>
          </cell>
          <cell r="L83">
            <v>18.690000000000001</v>
          </cell>
          <cell r="M83">
            <v>27.770000000000003</v>
          </cell>
        </row>
        <row r="84">
          <cell r="A84">
            <v>67</v>
          </cell>
          <cell r="B84" t="str">
            <v>PLANTER NO-TILL 16-ROW</v>
          </cell>
          <cell r="C84">
            <v>168750</v>
          </cell>
          <cell r="D84">
            <v>75.33</v>
          </cell>
          <cell r="E84">
            <v>197</v>
          </cell>
          <cell r="F84">
            <v>272.33</v>
          </cell>
          <cell r="G84">
            <v>0.11</v>
          </cell>
          <cell r="H84">
            <v>8.2899999999999991</v>
          </cell>
          <cell r="I84">
            <v>21.67</v>
          </cell>
          <cell r="J84">
            <v>29.96</v>
          </cell>
          <cell r="K84">
            <v>12.59</v>
          </cell>
          <cell r="L84">
            <v>25.54</v>
          </cell>
          <cell r="M84">
            <v>38.129999999999995</v>
          </cell>
        </row>
        <row r="85">
          <cell r="A85">
            <v>68</v>
          </cell>
          <cell r="B85" t="str">
            <v>PLANTER NO-TILL W/ HERBICIDE 4-ROW</v>
          </cell>
          <cell r="C85">
            <v>15533.283788020326</v>
          </cell>
          <cell r="D85">
            <v>7.74</v>
          </cell>
          <cell r="E85">
            <v>16.32</v>
          </cell>
          <cell r="F85">
            <v>24.060000000000002</v>
          </cell>
          <cell r="G85">
            <v>0.2</v>
          </cell>
          <cell r="H85">
            <v>1.55</v>
          </cell>
          <cell r="I85">
            <v>3.26</v>
          </cell>
          <cell r="J85">
            <v>4.8099999999999996</v>
          </cell>
          <cell r="K85">
            <v>9.3699999999999992</v>
          </cell>
          <cell r="L85">
            <v>10.31</v>
          </cell>
          <cell r="M85">
            <v>19.68</v>
          </cell>
        </row>
        <row r="86">
          <cell r="A86">
            <v>69</v>
          </cell>
          <cell r="B86" t="str">
            <v>PLANTER NO-TILL W/ SPRAYER 4-ROW</v>
          </cell>
          <cell r="C86">
            <v>15533.283788020326</v>
          </cell>
          <cell r="D86">
            <v>7.74</v>
          </cell>
          <cell r="E86">
            <v>16.32</v>
          </cell>
          <cell r="F86">
            <v>24.060000000000002</v>
          </cell>
          <cell r="G86">
            <v>0.2</v>
          </cell>
          <cell r="H86">
            <v>1.55</v>
          </cell>
          <cell r="I86">
            <v>3.26</v>
          </cell>
          <cell r="J86">
            <v>4.8099999999999996</v>
          </cell>
          <cell r="K86">
            <v>9.3699999999999992</v>
          </cell>
          <cell r="L86">
            <v>10.31</v>
          </cell>
          <cell r="M86">
            <v>19.68</v>
          </cell>
        </row>
        <row r="87">
          <cell r="A87">
            <v>70</v>
          </cell>
          <cell r="B87" t="str">
            <v>PLANTER W/ FERTILIZER 6-ROW</v>
          </cell>
          <cell r="C87">
            <v>17870.799740175113</v>
          </cell>
          <cell r="D87">
            <v>5.26</v>
          </cell>
          <cell r="E87">
            <v>18.78</v>
          </cell>
          <cell r="F87">
            <v>24.04</v>
          </cell>
          <cell r="G87">
            <v>0.17</v>
          </cell>
          <cell r="H87">
            <v>0.89</v>
          </cell>
          <cell r="I87">
            <v>3.19</v>
          </cell>
          <cell r="J87">
            <v>4.08</v>
          </cell>
          <cell r="K87">
            <v>6.67</v>
          </cell>
          <cell r="L87">
            <v>8.7200000000000006</v>
          </cell>
          <cell r="M87">
            <v>15.39</v>
          </cell>
        </row>
        <row r="88">
          <cell r="A88">
            <v>71</v>
          </cell>
          <cell r="B88" t="str">
            <v>PLANTER W/ HERBICIDE 6-ROW</v>
          </cell>
          <cell r="C88">
            <v>17870.799740175113</v>
          </cell>
          <cell r="D88">
            <v>5.26</v>
          </cell>
          <cell r="E88">
            <v>18.78</v>
          </cell>
          <cell r="F88">
            <v>24.04</v>
          </cell>
          <cell r="G88">
            <v>0.17</v>
          </cell>
          <cell r="H88">
            <v>0.89</v>
          </cell>
          <cell r="I88">
            <v>3.19</v>
          </cell>
          <cell r="J88">
            <v>4.08</v>
          </cell>
          <cell r="K88">
            <v>6.67</v>
          </cell>
          <cell r="L88">
            <v>8.7200000000000006</v>
          </cell>
          <cell r="M88">
            <v>15.39</v>
          </cell>
        </row>
        <row r="89">
          <cell r="A89">
            <v>72</v>
          </cell>
          <cell r="B89" t="str">
            <v>PLANTER W/ SPRAYER 4-ROW</v>
          </cell>
          <cell r="C89">
            <v>12407.986077999303</v>
          </cell>
          <cell r="D89">
            <v>3.65</v>
          </cell>
          <cell r="E89">
            <v>13.04</v>
          </cell>
          <cell r="F89">
            <v>16.689999999999998</v>
          </cell>
          <cell r="G89">
            <v>0.22</v>
          </cell>
          <cell r="H89">
            <v>0.8</v>
          </cell>
          <cell r="I89">
            <v>2.87</v>
          </cell>
          <cell r="J89">
            <v>3.67</v>
          </cell>
          <cell r="K89">
            <v>6.8</v>
          </cell>
          <cell r="L89">
            <v>7.64</v>
          </cell>
          <cell r="M89">
            <v>14.44</v>
          </cell>
        </row>
        <row r="90">
          <cell r="A90">
            <v>73</v>
          </cell>
          <cell r="B90" t="str">
            <v>PLANTER W/ SPRAYER 6-ROW</v>
          </cell>
          <cell r="C90">
            <v>17870.799740175113</v>
          </cell>
          <cell r="D90">
            <v>5.26</v>
          </cell>
          <cell r="E90">
            <v>18.78</v>
          </cell>
          <cell r="F90">
            <v>24.04</v>
          </cell>
          <cell r="G90">
            <v>0.17</v>
          </cell>
          <cell r="H90">
            <v>0.89</v>
          </cell>
          <cell r="I90">
            <v>3.19</v>
          </cell>
          <cell r="J90">
            <v>4.08</v>
          </cell>
          <cell r="K90">
            <v>6.67</v>
          </cell>
          <cell r="L90">
            <v>8.7200000000000006</v>
          </cell>
          <cell r="M90">
            <v>15.39</v>
          </cell>
        </row>
        <row r="91">
          <cell r="A91">
            <v>74</v>
          </cell>
          <cell r="B91" t="str">
            <v>POTATO DIGGER (SWEET)</v>
          </cell>
          <cell r="C91">
            <v>12713.286731636623</v>
          </cell>
          <cell r="D91">
            <v>1.01</v>
          </cell>
          <cell r="E91">
            <v>16.86</v>
          </cell>
          <cell r="F91">
            <v>17.87</v>
          </cell>
          <cell r="G91">
            <v>0.79</v>
          </cell>
          <cell r="H91">
            <v>0.8</v>
          </cell>
          <cell r="I91">
            <v>13.32</v>
          </cell>
          <cell r="J91">
            <v>14.120000000000001</v>
          </cell>
          <cell r="K91">
            <v>16.95</v>
          </cell>
          <cell r="L91">
            <v>26.16</v>
          </cell>
          <cell r="M91">
            <v>43.11</v>
          </cell>
        </row>
        <row r="92">
          <cell r="A92">
            <v>75</v>
          </cell>
          <cell r="B92" t="str">
            <v>POTATO HARVESTER</v>
          </cell>
          <cell r="C92">
            <v>59012.544822356329</v>
          </cell>
          <cell r="D92">
            <v>14.75</v>
          </cell>
          <cell r="E92">
            <v>27.24</v>
          </cell>
          <cell r="F92">
            <v>41.989999999999995</v>
          </cell>
          <cell r="G92">
            <v>0.79</v>
          </cell>
          <cell r="H92">
            <v>11.65</v>
          </cell>
          <cell r="I92">
            <v>21.52</v>
          </cell>
          <cell r="J92">
            <v>33.17</v>
          </cell>
          <cell r="K92">
            <v>38.479999999999997</v>
          </cell>
          <cell r="L92">
            <v>47.2</v>
          </cell>
          <cell r="M92">
            <v>85.68</v>
          </cell>
        </row>
        <row r="93">
          <cell r="A93">
            <v>76</v>
          </cell>
          <cell r="B93" t="str">
            <v>POTATO PLANTER</v>
          </cell>
          <cell r="C93">
            <v>23647.617672951565</v>
          </cell>
          <cell r="D93">
            <v>15.08</v>
          </cell>
          <cell r="E93">
            <v>14.56</v>
          </cell>
          <cell r="F93">
            <v>29.64</v>
          </cell>
          <cell r="G93">
            <v>0.27</v>
          </cell>
          <cell r="H93">
            <v>4.07</v>
          </cell>
          <cell r="I93">
            <v>3.93</v>
          </cell>
          <cell r="J93">
            <v>8</v>
          </cell>
          <cell r="K93">
            <v>11.43</v>
          </cell>
          <cell r="L93">
            <v>9.7799999999999994</v>
          </cell>
          <cell r="M93">
            <v>21.21</v>
          </cell>
        </row>
        <row r="94">
          <cell r="A94">
            <v>77</v>
          </cell>
          <cell r="B94" t="str">
            <v>POTATO PLANTER (SWEET)</v>
          </cell>
          <cell r="C94">
            <v>7754.8193214223011</v>
          </cell>
          <cell r="D94">
            <v>1.51</v>
          </cell>
          <cell r="E94">
            <v>13.71</v>
          </cell>
          <cell r="F94">
            <v>15.22</v>
          </cell>
          <cell r="G94">
            <v>0.39</v>
          </cell>
          <cell r="H94">
            <v>0.59</v>
          </cell>
          <cell r="I94">
            <v>5.35</v>
          </cell>
          <cell r="J94">
            <v>5.9399999999999995</v>
          </cell>
          <cell r="K94">
            <v>8.56</v>
          </cell>
          <cell r="L94">
            <v>11.68</v>
          </cell>
          <cell r="M94">
            <v>20.240000000000002</v>
          </cell>
        </row>
        <row r="95">
          <cell r="A95">
            <v>78</v>
          </cell>
          <cell r="B95" t="str">
            <v>PRIME AID BULK BARN</v>
          </cell>
          <cell r="C95">
            <v>20228.928719376883</v>
          </cell>
          <cell r="D95">
            <v>12.61</v>
          </cell>
          <cell r="E95">
            <v>17.739999999999998</v>
          </cell>
          <cell r="F95">
            <v>30.349999999999998</v>
          </cell>
          <cell r="G95">
            <v>0.69</v>
          </cell>
          <cell r="H95">
            <v>8.6999999999999993</v>
          </cell>
          <cell r="I95">
            <v>12.24</v>
          </cell>
          <cell r="J95">
            <v>20.939999999999998</v>
          </cell>
          <cell r="K95">
            <v>18.170000000000002</v>
          </cell>
          <cell r="L95">
            <v>17.850000000000001</v>
          </cell>
          <cell r="M95">
            <v>36.020000000000003</v>
          </cell>
        </row>
        <row r="96">
          <cell r="A96">
            <v>79</v>
          </cell>
          <cell r="B96" t="str">
            <v>PTO AIR BLAST SPRAYER (500)</v>
          </cell>
          <cell r="C96">
            <v>21420.055639853126</v>
          </cell>
          <cell r="D96">
            <v>18.21</v>
          </cell>
          <cell r="E96">
            <v>25.01</v>
          </cell>
          <cell r="F96">
            <v>43.22</v>
          </cell>
          <cell r="G96">
            <v>0.2</v>
          </cell>
          <cell r="H96">
            <v>3.64</v>
          </cell>
          <cell r="I96">
            <v>5</v>
          </cell>
          <cell r="J96">
            <v>8.64</v>
          </cell>
          <cell r="K96">
            <v>9.1</v>
          </cell>
          <cell r="L96">
            <v>9.34</v>
          </cell>
          <cell r="M96">
            <v>18.439999999999998</v>
          </cell>
        </row>
        <row r="97">
          <cell r="A97">
            <v>80</v>
          </cell>
          <cell r="B97" t="str">
            <v>PTO BALER</v>
          </cell>
          <cell r="C97">
            <v>15537.158154133092</v>
          </cell>
          <cell r="D97">
            <v>5.0199999999999996</v>
          </cell>
          <cell r="E97">
            <v>20.83</v>
          </cell>
          <cell r="F97">
            <v>25.849999999999998</v>
          </cell>
          <cell r="G97">
            <v>0.38</v>
          </cell>
          <cell r="H97">
            <v>1.91</v>
          </cell>
          <cell r="I97">
            <v>7.92</v>
          </cell>
          <cell r="J97">
            <v>9.83</v>
          </cell>
          <cell r="K97">
            <v>12.27</v>
          </cell>
          <cell r="L97">
            <v>16.149999999999999</v>
          </cell>
          <cell r="M97">
            <v>28.419999999999998</v>
          </cell>
        </row>
        <row r="98">
          <cell r="A98">
            <v>80.099999999999994</v>
          </cell>
          <cell r="B98" t="str">
            <v>ROUND BALER</v>
          </cell>
          <cell r="C98">
            <v>12941.122484785688</v>
          </cell>
          <cell r="D98">
            <v>4.47</v>
          </cell>
          <cell r="E98">
            <v>13.88</v>
          </cell>
          <cell r="F98">
            <v>18.350000000000001</v>
          </cell>
          <cell r="G98">
            <v>0.38</v>
          </cell>
          <cell r="H98">
            <v>1.7</v>
          </cell>
          <cell r="I98">
            <v>5.27</v>
          </cell>
          <cell r="J98">
            <v>6.97</v>
          </cell>
          <cell r="K98">
            <v>12.06</v>
          </cell>
          <cell r="L98">
            <v>13.51</v>
          </cell>
          <cell r="M98">
            <v>25.57</v>
          </cell>
        </row>
        <row r="99">
          <cell r="A99">
            <v>80.2</v>
          </cell>
          <cell r="B99" t="str">
            <v>SMALL BALER</v>
          </cell>
          <cell r="C99">
            <v>8579.8863005624989</v>
          </cell>
          <cell r="D99">
            <v>2.77</v>
          </cell>
          <cell r="E99">
            <v>11.5</v>
          </cell>
          <cell r="F99">
            <v>14.27</v>
          </cell>
          <cell r="G99">
            <v>0.38</v>
          </cell>
          <cell r="H99">
            <v>1.05</v>
          </cell>
          <cell r="I99">
            <v>4.37</v>
          </cell>
          <cell r="J99">
            <v>5.42</v>
          </cell>
          <cell r="K99">
            <v>11.42</v>
          </cell>
          <cell r="L99">
            <v>12.6</v>
          </cell>
          <cell r="M99">
            <v>24.02</v>
          </cell>
        </row>
        <row r="100">
          <cell r="A100">
            <v>80.3</v>
          </cell>
          <cell r="B100" t="str">
            <v>LARGE BALER</v>
          </cell>
          <cell r="C100">
            <v>11258</v>
          </cell>
          <cell r="D100">
            <v>3.63</v>
          </cell>
          <cell r="E100">
            <v>15.09</v>
          </cell>
          <cell r="F100">
            <v>18.72</v>
          </cell>
          <cell r="G100">
            <v>0.26</v>
          </cell>
          <cell r="H100">
            <v>0.94</v>
          </cell>
          <cell r="I100">
            <v>3.92</v>
          </cell>
          <cell r="J100">
            <v>4.8599999999999994</v>
          </cell>
          <cell r="K100">
            <v>9.77</v>
          </cell>
          <cell r="L100">
            <v>12.38</v>
          </cell>
          <cell r="M100">
            <v>22.15</v>
          </cell>
        </row>
        <row r="101">
          <cell r="A101">
            <v>81</v>
          </cell>
          <cell r="B101" t="str">
            <v>PULL TYPE SPRAYER</v>
          </cell>
          <cell r="C101">
            <v>5205.2832396494969</v>
          </cell>
          <cell r="D101">
            <v>2.08</v>
          </cell>
          <cell r="E101">
            <v>9.61</v>
          </cell>
          <cell r="F101">
            <v>11.69</v>
          </cell>
          <cell r="G101">
            <v>0.18</v>
          </cell>
          <cell r="H101">
            <v>0.37</v>
          </cell>
          <cell r="I101">
            <v>1.73</v>
          </cell>
          <cell r="J101">
            <v>2.1</v>
          </cell>
          <cell r="K101">
            <v>2.84</v>
          </cell>
          <cell r="L101">
            <v>3.19</v>
          </cell>
          <cell r="M101">
            <v>6.0299999999999994</v>
          </cell>
        </row>
        <row r="102">
          <cell r="A102">
            <v>82</v>
          </cell>
          <cell r="B102" t="str">
            <v>RAKE</v>
          </cell>
          <cell r="C102">
            <v>3052.0348242109285</v>
          </cell>
          <cell r="D102">
            <v>0.91</v>
          </cell>
          <cell r="E102">
            <v>4.75</v>
          </cell>
          <cell r="F102">
            <v>5.66</v>
          </cell>
          <cell r="G102">
            <v>0.25</v>
          </cell>
          <cell r="H102">
            <v>0.23</v>
          </cell>
          <cell r="I102">
            <v>1.19</v>
          </cell>
          <cell r="J102">
            <v>1.42</v>
          </cell>
          <cell r="K102">
            <v>3.66</v>
          </cell>
          <cell r="L102">
            <v>3.22</v>
          </cell>
          <cell r="M102">
            <v>6.8800000000000008</v>
          </cell>
        </row>
        <row r="103">
          <cell r="A103">
            <v>83</v>
          </cell>
          <cell r="B103" t="str">
            <v>ROLLING CULTIVATOR 6-ROW</v>
          </cell>
          <cell r="C103">
            <v>5563.3776986182975</v>
          </cell>
          <cell r="D103">
            <v>1.77</v>
          </cell>
          <cell r="E103">
            <v>4.1100000000000003</v>
          </cell>
          <cell r="F103">
            <v>5.8800000000000008</v>
          </cell>
          <cell r="G103">
            <v>0.17</v>
          </cell>
          <cell r="H103">
            <v>0.3</v>
          </cell>
          <cell r="I103">
            <v>0.7</v>
          </cell>
          <cell r="J103">
            <v>1</v>
          </cell>
          <cell r="K103">
            <v>3.78</v>
          </cell>
          <cell r="L103">
            <v>3.46</v>
          </cell>
          <cell r="M103">
            <v>7.24</v>
          </cell>
        </row>
        <row r="104">
          <cell r="A104">
            <v>84</v>
          </cell>
          <cell r="B104" t="str">
            <v>ROTARY MOWER 7'</v>
          </cell>
          <cell r="C104">
            <v>3408.2405455408798</v>
          </cell>
          <cell r="D104">
            <v>1.03</v>
          </cell>
          <cell r="E104">
            <v>3.98</v>
          </cell>
          <cell r="F104">
            <v>5.01</v>
          </cell>
          <cell r="G104">
            <v>0.28999999999999998</v>
          </cell>
          <cell r="H104">
            <v>0.3</v>
          </cell>
          <cell r="I104">
            <v>1.1499999999999999</v>
          </cell>
          <cell r="J104">
            <v>1.45</v>
          </cell>
          <cell r="K104">
            <v>4.28</v>
          </cell>
          <cell r="L104">
            <v>3.51</v>
          </cell>
          <cell r="M104">
            <v>7.79</v>
          </cell>
        </row>
        <row r="105">
          <cell r="A105">
            <v>84.1</v>
          </cell>
          <cell r="B105" t="str">
            <v>ROTARY MOWER 14'</v>
          </cell>
          <cell r="C105">
            <v>5935</v>
          </cell>
          <cell r="D105">
            <v>1.8</v>
          </cell>
          <cell r="E105">
            <v>6.93</v>
          </cell>
          <cell r="F105">
            <v>8.73</v>
          </cell>
          <cell r="G105">
            <v>0.15</v>
          </cell>
          <cell r="H105">
            <v>0.27</v>
          </cell>
          <cell r="I105">
            <v>1.04</v>
          </cell>
          <cell r="J105">
            <v>1.31</v>
          </cell>
          <cell r="K105">
            <v>2.33</v>
          </cell>
          <cell r="L105">
            <v>2.2599999999999998</v>
          </cell>
          <cell r="M105">
            <v>4.59</v>
          </cell>
        </row>
        <row r="106">
          <cell r="A106">
            <v>85</v>
          </cell>
          <cell r="B106" t="str">
            <v>ROTOVATOR</v>
          </cell>
          <cell r="C106">
            <v>1903.8991735884122</v>
          </cell>
          <cell r="D106">
            <v>1.47</v>
          </cell>
          <cell r="E106">
            <v>4.45</v>
          </cell>
          <cell r="F106">
            <v>5.92</v>
          </cell>
          <cell r="G106">
            <v>1.41</v>
          </cell>
          <cell r="H106">
            <v>2.0699999999999998</v>
          </cell>
          <cell r="I106">
            <v>6.27</v>
          </cell>
          <cell r="J106">
            <v>8.34</v>
          </cell>
          <cell r="K106">
            <v>21.42</v>
          </cell>
          <cell r="L106">
            <v>17.739999999999998</v>
          </cell>
          <cell r="M106">
            <v>39.159999999999997</v>
          </cell>
        </row>
        <row r="107">
          <cell r="A107">
            <v>86</v>
          </cell>
          <cell r="B107" t="str">
            <v>SICKLE MOWER</v>
          </cell>
          <cell r="C107">
            <v>2569.9568074483668</v>
          </cell>
          <cell r="D107">
            <v>3.76</v>
          </cell>
          <cell r="E107">
            <v>6</v>
          </cell>
          <cell r="F107">
            <v>9.76</v>
          </cell>
          <cell r="G107">
            <v>0.26</v>
          </cell>
          <cell r="H107">
            <v>0.98</v>
          </cell>
          <cell r="I107">
            <v>1.56</v>
          </cell>
          <cell r="J107">
            <v>2.54</v>
          </cell>
          <cell r="K107">
            <v>4.54</v>
          </cell>
          <cell r="L107">
            <v>3.67</v>
          </cell>
          <cell r="M107">
            <v>8.2100000000000009</v>
          </cell>
        </row>
        <row r="108">
          <cell r="A108">
            <v>87</v>
          </cell>
          <cell r="B108" t="str">
            <v>SIDEDRESSER 2-ROW</v>
          </cell>
          <cell r="C108">
            <v>1903.8991735884122</v>
          </cell>
          <cell r="D108">
            <v>0.41</v>
          </cell>
          <cell r="E108">
            <v>2.2200000000000002</v>
          </cell>
          <cell r="F108">
            <v>2.6300000000000003</v>
          </cell>
          <cell r="G108">
            <v>0.56000000000000005</v>
          </cell>
          <cell r="H108">
            <v>0.23</v>
          </cell>
          <cell r="I108">
            <v>1.24</v>
          </cell>
          <cell r="J108">
            <v>1.47</v>
          </cell>
          <cell r="K108">
            <v>11.68</v>
          </cell>
          <cell r="L108">
            <v>10.34</v>
          </cell>
          <cell r="M108">
            <v>22.02</v>
          </cell>
        </row>
        <row r="109">
          <cell r="A109">
            <v>88</v>
          </cell>
          <cell r="B109" t="str">
            <v>SILAGE BLOWER</v>
          </cell>
          <cell r="C109">
            <v>3569.8109504782724</v>
          </cell>
          <cell r="D109">
            <v>1.78</v>
          </cell>
          <cell r="E109">
            <v>4.2</v>
          </cell>
          <cell r="F109">
            <v>5.98</v>
          </cell>
          <cell r="G109">
            <v>0.47</v>
          </cell>
          <cell r="H109">
            <v>0.84</v>
          </cell>
          <cell r="I109">
            <v>1.97</v>
          </cell>
          <cell r="J109">
            <v>2.81</v>
          </cell>
          <cell r="K109">
            <v>7.29</v>
          </cell>
          <cell r="L109">
            <v>5.8</v>
          </cell>
          <cell r="M109">
            <v>13.09</v>
          </cell>
        </row>
        <row r="110">
          <cell r="A110">
            <v>89</v>
          </cell>
          <cell r="B110" t="str">
            <v>SILAGE CHOPPER</v>
          </cell>
          <cell r="C110">
            <v>23970.685563969855</v>
          </cell>
          <cell r="D110">
            <v>16.98</v>
          </cell>
          <cell r="E110">
            <v>28.18</v>
          </cell>
          <cell r="F110">
            <v>45.16</v>
          </cell>
          <cell r="G110">
            <v>0.43</v>
          </cell>
          <cell r="H110">
            <v>7.3</v>
          </cell>
          <cell r="I110">
            <v>12.12</v>
          </cell>
          <cell r="J110">
            <v>19.419999999999998</v>
          </cell>
          <cell r="K110">
            <v>21.9</v>
          </cell>
          <cell r="L110">
            <v>26.1</v>
          </cell>
          <cell r="M110">
            <v>48</v>
          </cell>
        </row>
        <row r="111">
          <cell r="A111">
            <v>90</v>
          </cell>
          <cell r="B111" t="str">
            <v>SILAGE CHOPPER &amp; WAGON</v>
          </cell>
          <cell r="C111">
            <v>32723.267046050831</v>
          </cell>
          <cell r="D111">
            <v>21.26</v>
          </cell>
          <cell r="E111">
            <v>51.3</v>
          </cell>
          <cell r="F111">
            <v>72.56</v>
          </cell>
          <cell r="G111">
            <v>0.56999999999999995</v>
          </cell>
          <cell r="H111">
            <v>12.12</v>
          </cell>
          <cell r="I111">
            <v>29.24</v>
          </cell>
          <cell r="J111">
            <v>41.36</v>
          </cell>
          <cell r="K111">
            <v>31.48</v>
          </cell>
          <cell r="L111">
            <v>47.77</v>
          </cell>
          <cell r="M111">
            <v>79.25</v>
          </cell>
        </row>
        <row r="112">
          <cell r="A112">
            <v>91</v>
          </cell>
          <cell r="B112" t="str">
            <v>SILAGE WAGON</v>
          </cell>
          <cell r="C112">
            <v>8775.7852532590859</v>
          </cell>
          <cell r="D112">
            <v>3.03</v>
          </cell>
          <cell r="E112">
            <v>10.32</v>
          </cell>
          <cell r="F112">
            <v>13.35</v>
          </cell>
          <cell r="G112">
            <v>0.56999999999999995</v>
          </cell>
          <cell r="H112">
            <v>1.73</v>
          </cell>
          <cell r="I112">
            <v>5.88</v>
          </cell>
          <cell r="J112">
            <v>7.6099999999999994</v>
          </cell>
          <cell r="K112">
            <v>17.27</v>
          </cell>
          <cell r="L112">
            <v>18.23</v>
          </cell>
          <cell r="M112">
            <v>35.5</v>
          </cell>
        </row>
        <row r="113">
          <cell r="A113">
            <v>92</v>
          </cell>
          <cell r="B113" t="str">
            <v>SPIKE HARROW</v>
          </cell>
          <cell r="C113">
            <v>1070.9432851434817</v>
          </cell>
          <cell r="D113">
            <v>0.11</v>
          </cell>
          <cell r="E113">
            <v>1.32</v>
          </cell>
          <cell r="F113">
            <v>1.4300000000000002</v>
          </cell>
          <cell r="G113">
            <v>0.24</v>
          </cell>
          <cell r="H113">
            <v>0.03</v>
          </cell>
          <cell r="I113">
            <v>0.32</v>
          </cell>
          <cell r="J113">
            <v>0.35</v>
          </cell>
          <cell r="K113">
            <v>3.32</v>
          </cell>
          <cell r="L113">
            <v>2.27</v>
          </cell>
          <cell r="M113">
            <v>5.59</v>
          </cell>
        </row>
        <row r="114">
          <cell r="A114">
            <v>93</v>
          </cell>
          <cell r="B114" t="str">
            <v>ORCHARD SPRAYER</v>
          </cell>
          <cell r="C114">
            <v>17849.054752391363</v>
          </cell>
          <cell r="D114">
            <v>10.45</v>
          </cell>
          <cell r="E114">
            <v>26.05</v>
          </cell>
          <cell r="F114">
            <v>36.5</v>
          </cell>
          <cell r="G114">
            <v>0.18</v>
          </cell>
          <cell r="H114">
            <v>1.88</v>
          </cell>
          <cell r="I114">
            <v>4.6900000000000004</v>
          </cell>
          <cell r="J114">
            <v>6.57</v>
          </cell>
          <cell r="K114">
            <v>4.3499999999999996</v>
          </cell>
          <cell r="L114">
            <v>6.15</v>
          </cell>
          <cell r="M114">
            <v>10.5</v>
          </cell>
        </row>
        <row r="115">
          <cell r="A115">
            <v>94</v>
          </cell>
          <cell r="B115" t="str">
            <v>SPRING TOOTH</v>
          </cell>
          <cell r="C115">
            <v>2601.7972144069145</v>
          </cell>
          <cell r="D115">
            <v>0.01</v>
          </cell>
          <cell r="E115">
            <v>3.2</v>
          </cell>
          <cell r="F115">
            <v>3.21</v>
          </cell>
          <cell r="G115">
            <v>0.11</v>
          </cell>
          <cell r="H115">
            <v>0</v>
          </cell>
          <cell r="I115">
            <v>0.35</v>
          </cell>
          <cell r="J115">
            <v>0.35</v>
          </cell>
          <cell r="K115">
            <v>1.51</v>
          </cell>
          <cell r="L115">
            <v>1.25</v>
          </cell>
          <cell r="M115">
            <v>2.76</v>
          </cell>
        </row>
        <row r="116">
          <cell r="A116">
            <v>95</v>
          </cell>
          <cell r="B116" t="str">
            <v>SUBSOILER BEDDER 2-ROW</v>
          </cell>
          <cell r="C116">
            <v>4360.1786565358243</v>
          </cell>
          <cell r="D116">
            <v>0.97</v>
          </cell>
          <cell r="E116">
            <v>4.58</v>
          </cell>
          <cell r="F116">
            <v>5.55</v>
          </cell>
          <cell r="G116">
            <v>0.45</v>
          </cell>
          <cell r="H116">
            <v>0.44</v>
          </cell>
          <cell r="I116">
            <v>2.06</v>
          </cell>
          <cell r="J116">
            <v>2.5</v>
          </cell>
          <cell r="K116">
            <v>9.64</v>
          </cell>
          <cell r="L116">
            <v>9.3699999999999992</v>
          </cell>
          <cell r="M116">
            <v>19.009999999999998</v>
          </cell>
        </row>
        <row r="117">
          <cell r="A117">
            <v>96</v>
          </cell>
          <cell r="B117" t="str">
            <v>SUBSOILER-BEDDER 4-ROW</v>
          </cell>
          <cell r="C117">
            <v>7656.1697196399327</v>
          </cell>
          <cell r="D117">
            <v>5.55</v>
          </cell>
          <cell r="E117">
            <v>5.36</v>
          </cell>
          <cell r="F117">
            <v>10.91</v>
          </cell>
          <cell r="G117">
            <v>0.19</v>
          </cell>
          <cell r="H117">
            <v>1.05</v>
          </cell>
          <cell r="I117">
            <v>1.02</v>
          </cell>
          <cell r="J117">
            <v>2.0700000000000003</v>
          </cell>
          <cell r="K117">
            <v>6.24</v>
          </cell>
          <cell r="L117">
            <v>5.14</v>
          </cell>
          <cell r="M117">
            <v>11.379999999999999</v>
          </cell>
        </row>
        <row r="118">
          <cell r="A118">
            <v>96.1</v>
          </cell>
          <cell r="B118" t="str">
            <v>SUBSOILER-BEDDER 6-ROW</v>
          </cell>
          <cell r="C118">
            <v>9534.7730836328701</v>
          </cell>
          <cell r="D118">
            <v>6.91</v>
          </cell>
          <cell r="E118">
            <v>6.68</v>
          </cell>
          <cell r="F118">
            <v>13.59</v>
          </cell>
          <cell r="G118">
            <v>0.17</v>
          </cell>
          <cell r="H118">
            <v>1.17</v>
          </cell>
          <cell r="I118">
            <v>1.1399999999999999</v>
          </cell>
          <cell r="J118">
            <v>2.3099999999999996</v>
          </cell>
          <cell r="K118">
            <v>6.95</v>
          </cell>
          <cell r="L118">
            <v>6.66</v>
          </cell>
          <cell r="M118">
            <v>13.61</v>
          </cell>
        </row>
        <row r="119">
          <cell r="A119">
            <v>97</v>
          </cell>
          <cell r="B119" t="str">
            <v>SUBSOILER-PLANTER W/SPRAYER 4-ROW</v>
          </cell>
          <cell r="C119">
            <v>24383.152043013542</v>
          </cell>
          <cell r="D119">
            <v>12.14</v>
          </cell>
          <cell r="E119">
            <v>25.62</v>
          </cell>
          <cell r="F119">
            <v>37.760000000000005</v>
          </cell>
          <cell r="G119">
            <v>0.2</v>
          </cell>
          <cell r="H119">
            <v>2.4300000000000002</v>
          </cell>
          <cell r="I119">
            <v>5.12</v>
          </cell>
          <cell r="J119">
            <v>7.5500000000000007</v>
          </cell>
          <cell r="K119">
            <v>10.25</v>
          </cell>
          <cell r="L119">
            <v>12.17</v>
          </cell>
          <cell r="M119">
            <v>22.42</v>
          </cell>
        </row>
        <row r="120">
          <cell r="A120">
            <v>97.1</v>
          </cell>
          <cell r="B120" t="str">
            <v>SUBSOILER-PLANTER W/SPRAYER 6-ROW</v>
          </cell>
          <cell r="C120">
            <v>28887.869532327932</v>
          </cell>
          <cell r="D120">
            <v>14.39</v>
          </cell>
          <cell r="E120">
            <v>30.36</v>
          </cell>
          <cell r="F120">
            <v>44.75</v>
          </cell>
          <cell r="G120">
            <v>0.18</v>
          </cell>
          <cell r="H120">
            <v>2.59</v>
          </cell>
          <cell r="I120">
            <v>5.46</v>
          </cell>
          <cell r="J120">
            <v>8.0500000000000007</v>
          </cell>
          <cell r="K120">
            <v>10.6</v>
          </cell>
          <cell r="L120">
            <v>12.54</v>
          </cell>
          <cell r="M120">
            <v>23.14</v>
          </cell>
        </row>
        <row r="121">
          <cell r="A121">
            <v>97.2</v>
          </cell>
          <cell r="B121" t="str">
            <v>SUBSOILER-PLANTER 6-ROW</v>
          </cell>
          <cell r="C121">
            <v>26531.180151220291</v>
          </cell>
          <cell r="D121">
            <v>13.21</v>
          </cell>
          <cell r="E121">
            <v>27.88</v>
          </cell>
          <cell r="F121">
            <v>41.09</v>
          </cell>
          <cell r="G121">
            <v>0.18</v>
          </cell>
          <cell r="H121">
            <v>2.38</v>
          </cell>
          <cell r="I121">
            <v>5.0199999999999996</v>
          </cell>
          <cell r="J121">
            <v>7.3999999999999995</v>
          </cell>
          <cell r="K121">
            <v>10.39</v>
          </cell>
          <cell r="L121">
            <v>12.09</v>
          </cell>
          <cell r="M121">
            <v>22.48</v>
          </cell>
        </row>
        <row r="122">
          <cell r="A122">
            <v>98</v>
          </cell>
          <cell r="B122" t="str">
            <v>SUPER BEDDER</v>
          </cell>
          <cell r="C122">
            <v>3612.6486818840121</v>
          </cell>
          <cell r="D122">
            <v>2.74</v>
          </cell>
          <cell r="E122">
            <v>8.36</v>
          </cell>
          <cell r="F122">
            <v>11.1</v>
          </cell>
          <cell r="G122">
            <v>1.1000000000000001</v>
          </cell>
          <cell r="H122">
            <v>3.01</v>
          </cell>
          <cell r="I122">
            <v>9.1999999999999993</v>
          </cell>
          <cell r="J122">
            <v>12.209999999999999</v>
          </cell>
          <cell r="K122">
            <v>25.51</v>
          </cell>
          <cell r="L122">
            <v>27.07</v>
          </cell>
          <cell r="M122">
            <v>52.58</v>
          </cell>
        </row>
        <row r="123">
          <cell r="A123">
            <v>99</v>
          </cell>
          <cell r="B123" t="str">
            <v>TOBACCO CULTIVATOR 1-ROW</v>
          </cell>
          <cell r="C123">
            <v>1393.7616551664728</v>
          </cell>
          <cell r="D123">
            <v>0.55000000000000004</v>
          </cell>
          <cell r="E123">
            <v>1.08</v>
          </cell>
          <cell r="F123">
            <v>1.6300000000000001</v>
          </cell>
          <cell r="G123">
            <v>0.71</v>
          </cell>
          <cell r="H123">
            <v>0.39</v>
          </cell>
          <cell r="I123">
            <v>0.77</v>
          </cell>
          <cell r="J123">
            <v>1.1600000000000001</v>
          </cell>
          <cell r="K123">
            <v>10.130000000000001</v>
          </cell>
          <cell r="L123">
            <v>6.54</v>
          </cell>
          <cell r="M123">
            <v>16.670000000000002</v>
          </cell>
        </row>
        <row r="124">
          <cell r="A124">
            <v>99.1</v>
          </cell>
          <cell r="B124" t="str">
            <v>TOBACCO BEDDER 4-ROW</v>
          </cell>
          <cell r="C124">
            <v>6620</v>
          </cell>
          <cell r="D124">
            <v>2.63</v>
          </cell>
          <cell r="E124">
            <v>5.15</v>
          </cell>
          <cell r="F124">
            <v>7.78</v>
          </cell>
          <cell r="G124">
            <v>0.16</v>
          </cell>
          <cell r="H124">
            <v>0.42</v>
          </cell>
          <cell r="I124">
            <v>0.82</v>
          </cell>
          <cell r="J124">
            <v>1.24</v>
          </cell>
          <cell r="K124">
            <v>2.62</v>
          </cell>
          <cell r="L124">
            <v>2.12</v>
          </cell>
          <cell r="M124">
            <v>4.74</v>
          </cell>
        </row>
        <row r="125">
          <cell r="A125">
            <v>99.2</v>
          </cell>
          <cell r="B125" t="str">
            <v>TOBACCO BED SHAPER 4-ROW</v>
          </cell>
          <cell r="C125">
            <v>5058</v>
          </cell>
          <cell r="D125">
            <v>2.0099999999999998</v>
          </cell>
          <cell r="E125">
            <v>3.94</v>
          </cell>
          <cell r="F125">
            <v>5.9499999999999993</v>
          </cell>
          <cell r="G125">
            <v>0.16</v>
          </cell>
          <cell r="H125">
            <v>0.32</v>
          </cell>
          <cell r="I125">
            <v>0.63</v>
          </cell>
          <cell r="J125">
            <v>0.95</v>
          </cell>
          <cell r="K125">
            <v>2.52</v>
          </cell>
          <cell r="L125">
            <v>1.93</v>
          </cell>
          <cell r="M125">
            <v>4.45</v>
          </cell>
        </row>
        <row r="126">
          <cell r="A126">
            <v>100</v>
          </cell>
          <cell r="B126" t="str">
            <v>TOBACCO HARVESTER LOW PROFILE</v>
          </cell>
          <cell r="C126">
            <v>14874.21229365947</v>
          </cell>
          <cell r="D126">
            <v>2.15</v>
          </cell>
          <cell r="E126">
            <v>18.510000000000002</v>
          </cell>
          <cell r="F126">
            <v>20.66</v>
          </cell>
          <cell r="G126">
            <v>2.95</v>
          </cell>
          <cell r="H126">
            <v>6.34</v>
          </cell>
          <cell r="I126">
            <v>54.6</v>
          </cell>
          <cell r="J126">
            <v>60.94</v>
          </cell>
          <cell r="K126">
            <v>46.82</v>
          </cell>
          <cell r="L126">
            <v>78.59</v>
          </cell>
          <cell r="M126">
            <v>125.41</v>
          </cell>
        </row>
        <row r="127">
          <cell r="A127">
            <v>101</v>
          </cell>
          <cell r="B127" t="str">
            <v>TOBACCO TOPPER 2-ROW</v>
          </cell>
          <cell r="C127">
            <v>3510.3141013036347</v>
          </cell>
          <cell r="D127">
            <v>4.8</v>
          </cell>
          <cell r="E127">
            <v>9.16</v>
          </cell>
          <cell r="F127">
            <v>13.96</v>
          </cell>
          <cell r="G127">
            <v>0.86</v>
          </cell>
          <cell r="H127">
            <v>4.13</v>
          </cell>
          <cell r="I127">
            <v>7.88</v>
          </cell>
          <cell r="J127">
            <v>12.01</v>
          </cell>
          <cell r="K127">
            <v>15.93</v>
          </cell>
          <cell r="L127">
            <v>14.87</v>
          </cell>
          <cell r="M127">
            <v>30.799999999999997</v>
          </cell>
        </row>
        <row r="128">
          <cell r="A128">
            <v>101.1</v>
          </cell>
          <cell r="B128" t="str">
            <v>TOBACCO TOPPER 4-ROW</v>
          </cell>
          <cell r="C128">
            <v>5712.55</v>
          </cell>
          <cell r="D128">
            <v>7.81</v>
          </cell>
          <cell r="E128">
            <v>14.91</v>
          </cell>
          <cell r="F128">
            <v>22.72</v>
          </cell>
          <cell r="G128">
            <v>0.49</v>
          </cell>
          <cell r="H128">
            <v>3.83</v>
          </cell>
          <cell r="I128">
            <v>7.31</v>
          </cell>
          <cell r="J128">
            <v>11.14</v>
          </cell>
          <cell r="K128">
            <v>13.85</v>
          </cell>
          <cell r="L128">
            <v>15.27</v>
          </cell>
          <cell r="M128">
            <v>29.119999999999997</v>
          </cell>
        </row>
        <row r="129">
          <cell r="A129">
            <v>102</v>
          </cell>
          <cell r="B129" t="str">
            <v>TOBACCO TRAILER</v>
          </cell>
          <cell r="C129">
            <v>1189.9369834927575</v>
          </cell>
          <cell r="D129">
            <v>0.63</v>
          </cell>
          <cell r="E129">
            <v>0.83</v>
          </cell>
          <cell r="F129">
            <v>1.46</v>
          </cell>
          <cell r="G129">
            <v>2.58</v>
          </cell>
          <cell r="H129">
            <v>1.63</v>
          </cell>
          <cell r="I129">
            <v>2.14</v>
          </cell>
          <cell r="J129">
            <v>3.77</v>
          </cell>
          <cell r="K129">
            <v>21.18</v>
          </cell>
          <cell r="L129">
            <v>28.56</v>
          </cell>
          <cell r="M129">
            <v>49.739999999999995</v>
          </cell>
        </row>
        <row r="130">
          <cell r="A130">
            <v>103</v>
          </cell>
          <cell r="B130" t="str">
            <v>TOBACCO TRANSPLANTER 1-ROW</v>
          </cell>
          <cell r="C130">
            <v>3450.8172521289966</v>
          </cell>
          <cell r="D130">
            <v>2.58</v>
          </cell>
          <cell r="E130">
            <v>2.78</v>
          </cell>
          <cell r="F130">
            <v>5.3599999999999994</v>
          </cell>
          <cell r="G130">
            <v>3.08</v>
          </cell>
          <cell r="H130">
            <v>7.95</v>
          </cell>
          <cell r="I130">
            <v>8.56</v>
          </cell>
          <cell r="J130">
            <v>16.510000000000002</v>
          </cell>
          <cell r="K130">
            <v>70.930000000000007</v>
          </cell>
          <cell r="L130">
            <v>58.61</v>
          </cell>
          <cell r="M130">
            <v>129.54000000000002</v>
          </cell>
        </row>
        <row r="131">
          <cell r="A131">
            <v>104</v>
          </cell>
          <cell r="B131" t="str">
            <v>TOBACCO TRANSPLANTER 2-ROW</v>
          </cell>
          <cell r="C131">
            <v>5533.2069732413238</v>
          </cell>
          <cell r="D131">
            <v>4.13</v>
          </cell>
          <cell r="E131">
            <v>4.45</v>
          </cell>
          <cell r="F131">
            <v>8.58</v>
          </cell>
          <cell r="G131">
            <v>1.54</v>
          </cell>
          <cell r="H131">
            <v>6.36</v>
          </cell>
          <cell r="I131">
            <v>6.85</v>
          </cell>
          <cell r="J131">
            <v>13.21</v>
          </cell>
          <cell r="K131">
            <v>48.36</v>
          </cell>
          <cell r="L131">
            <v>40.22</v>
          </cell>
          <cell r="M131">
            <v>88.58</v>
          </cell>
        </row>
        <row r="132">
          <cell r="A132">
            <v>104.1</v>
          </cell>
          <cell r="B132" t="str">
            <v>TOBACCO TRANSPLANTER 4-ROW</v>
          </cell>
          <cell r="C132">
            <v>7179.5</v>
          </cell>
          <cell r="D132">
            <v>5.36</v>
          </cell>
          <cell r="E132">
            <v>5.78</v>
          </cell>
          <cell r="F132">
            <v>11.14</v>
          </cell>
          <cell r="G132">
            <v>0.88</v>
          </cell>
          <cell r="H132">
            <v>4.72</v>
          </cell>
          <cell r="I132">
            <v>5.09</v>
          </cell>
          <cell r="J132">
            <v>9.8099999999999987</v>
          </cell>
          <cell r="K132">
            <v>34.6</v>
          </cell>
          <cell r="L132">
            <v>33.700000000000003</v>
          </cell>
          <cell r="M132">
            <v>68.300000000000011</v>
          </cell>
        </row>
        <row r="133">
          <cell r="A133">
            <v>105</v>
          </cell>
          <cell r="B133" t="str">
            <v>TOMATO TRANSPLANTER 3-ROW</v>
          </cell>
          <cell r="C133">
            <v>8924.5273761956814</v>
          </cell>
          <cell r="D133">
            <v>1.86</v>
          </cell>
          <cell r="E133">
            <v>13.89</v>
          </cell>
          <cell r="F133">
            <v>15.75</v>
          </cell>
          <cell r="G133">
            <v>1.38</v>
          </cell>
          <cell r="H133">
            <v>2.57</v>
          </cell>
          <cell r="I133">
            <v>19.170000000000002</v>
          </cell>
          <cell r="J133">
            <v>21.740000000000002</v>
          </cell>
          <cell r="K133">
            <v>30.79</v>
          </cell>
          <cell r="L133">
            <v>41.59</v>
          </cell>
          <cell r="M133">
            <v>72.38</v>
          </cell>
        </row>
        <row r="134">
          <cell r="A134">
            <v>106</v>
          </cell>
          <cell r="B134" t="str">
            <v>TRACTOR MTD SPRAYER 60 FT</v>
          </cell>
          <cell r="C134">
            <v>30000</v>
          </cell>
          <cell r="D134">
            <v>10.09</v>
          </cell>
          <cell r="E134">
            <v>65.11</v>
          </cell>
          <cell r="F134">
            <v>75.2</v>
          </cell>
          <cell r="G134">
            <v>0.04</v>
          </cell>
          <cell r="H134">
            <v>0.4</v>
          </cell>
          <cell r="I134">
            <v>2.6</v>
          </cell>
          <cell r="J134">
            <v>3</v>
          </cell>
          <cell r="K134">
            <v>1.97</v>
          </cell>
          <cell r="L134">
            <v>4.01</v>
          </cell>
          <cell r="M134">
            <v>5.9799999999999995</v>
          </cell>
        </row>
        <row r="135">
          <cell r="A135">
            <v>107</v>
          </cell>
          <cell r="B135" t="str">
            <v>TRACTOR MTD SPRAYER 90FT</v>
          </cell>
          <cell r="C135">
            <v>50000</v>
          </cell>
          <cell r="D135">
            <v>16.82</v>
          </cell>
          <cell r="E135">
            <v>108.52</v>
          </cell>
          <cell r="F135">
            <v>125.34</v>
          </cell>
          <cell r="G135">
            <v>0.03</v>
          </cell>
          <cell r="H135">
            <v>0.5</v>
          </cell>
          <cell r="I135">
            <v>3.26</v>
          </cell>
          <cell r="J135">
            <v>3.76</v>
          </cell>
          <cell r="K135">
            <v>1.68</v>
          </cell>
          <cell r="L135">
            <v>4.3099999999999996</v>
          </cell>
          <cell r="M135">
            <v>5.9899999999999993</v>
          </cell>
        </row>
        <row r="136">
          <cell r="A136">
            <v>108</v>
          </cell>
          <cell r="B136" t="str">
            <v>TRAILER 4W</v>
          </cell>
          <cell r="C136">
            <v>2888.7831778234968</v>
          </cell>
          <cell r="D136">
            <v>1.41</v>
          </cell>
          <cell r="E136">
            <v>6.7</v>
          </cell>
          <cell r="F136">
            <v>8.11</v>
          </cell>
          <cell r="G136">
            <v>0.14000000000000001</v>
          </cell>
          <cell r="H136">
            <v>0.2</v>
          </cell>
          <cell r="I136">
            <v>0.94</v>
          </cell>
          <cell r="J136">
            <v>1.1399999999999999</v>
          </cell>
          <cell r="K136">
            <v>2.12</v>
          </cell>
          <cell r="L136">
            <v>2.08</v>
          </cell>
          <cell r="M136">
            <v>4.2</v>
          </cell>
        </row>
        <row r="137">
          <cell r="A137">
            <v>109</v>
          </cell>
          <cell r="B137" t="str">
            <v>TRANSPLANTER 1-ROW</v>
          </cell>
          <cell r="C137">
            <v>2141.8865702869634</v>
          </cell>
          <cell r="D137">
            <v>0.45</v>
          </cell>
          <cell r="E137">
            <v>3.33</v>
          </cell>
          <cell r="F137">
            <v>3.7800000000000002</v>
          </cell>
          <cell r="G137">
            <v>2.75</v>
          </cell>
          <cell r="H137">
            <v>1.24</v>
          </cell>
          <cell r="I137">
            <v>9.16</v>
          </cell>
          <cell r="J137">
            <v>10.4</v>
          </cell>
          <cell r="K137">
            <v>38.97</v>
          </cell>
          <cell r="L137">
            <v>31.52</v>
          </cell>
          <cell r="M137">
            <v>70.489999999999995</v>
          </cell>
        </row>
        <row r="138">
          <cell r="A138">
            <v>110</v>
          </cell>
          <cell r="B138" t="str">
            <v>TRANSPLANTER 2-ROW</v>
          </cell>
          <cell r="C138">
            <v>3459.146811013446</v>
          </cell>
          <cell r="D138">
            <v>0.72</v>
          </cell>
          <cell r="E138">
            <v>5.38</v>
          </cell>
          <cell r="F138">
            <v>6.1</v>
          </cell>
          <cell r="G138">
            <v>2.29</v>
          </cell>
          <cell r="H138">
            <v>1.65</v>
          </cell>
          <cell r="I138">
            <v>12.32</v>
          </cell>
          <cell r="J138">
            <v>13.97</v>
          </cell>
          <cell r="K138">
            <v>33.07</v>
          </cell>
          <cell r="L138">
            <v>30.94</v>
          </cell>
          <cell r="M138">
            <v>64.010000000000005</v>
          </cell>
        </row>
        <row r="139">
          <cell r="A139">
            <v>111</v>
          </cell>
          <cell r="B139" t="str">
            <v>TRANSPLANTER 4-ROW</v>
          </cell>
          <cell r="C139">
            <v>11661.382438229022</v>
          </cell>
          <cell r="D139">
            <v>2.89</v>
          </cell>
          <cell r="E139">
            <v>13.61</v>
          </cell>
          <cell r="F139">
            <v>16.5</v>
          </cell>
          <cell r="G139">
            <v>1.38</v>
          </cell>
          <cell r="H139">
            <v>3.99</v>
          </cell>
          <cell r="I139">
            <v>18.78</v>
          </cell>
          <cell r="J139">
            <v>22.770000000000003</v>
          </cell>
          <cell r="K139">
            <v>32.21</v>
          </cell>
          <cell r="L139">
            <v>41.21</v>
          </cell>
          <cell r="M139">
            <v>73.42</v>
          </cell>
        </row>
        <row r="140">
          <cell r="A140">
            <v>112</v>
          </cell>
          <cell r="B140" t="str">
            <v>TRUCK 1.5 TON</v>
          </cell>
          <cell r="C140">
            <v>37900.234235056254</v>
          </cell>
          <cell r="D140">
            <v>7.58</v>
          </cell>
          <cell r="E140">
            <v>10.24</v>
          </cell>
          <cell r="F140">
            <v>17.82</v>
          </cell>
          <cell r="G140">
            <v>0.23</v>
          </cell>
          <cell r="H140">
            <v>1.74</v>
          </cell>
          <cell r="I140">
            <v>2.36</v>
          </cell>
          <cell r="J140">
            <v>4.0999999999999996</v>
          </cell>
          <cell r="K140">
            <v>1.74</v>
          </cell>
          <cell r="L140">
            <v>2.36</v>
          </cell>
          <cell r="M140">
            <v>4.0999999999999996</v>
          </cell>
        </row>
        <row r="141">
          <cell r="A141">
            <v>112.1</v>
          </cell>
          <cell r="B141" t="str">
            <v>DUMP TRUCK  12 TON</v>
          </cell>
          <cell r="C141">
            <v>56250</v>
          </cell>
          <cell r="D141">
            <v>10.55</v>
          </cell>
          <cell r="E141">
            <v>15.42</v>
          </cell>
          <cell r="F141">
            <v>25.97</v>
          </cell>
          <cell r="G141">
            <v>0.44</v>
          </cell>
          <cell r="H141">
            <v>4.6399999999999997</v>
          </cell>
          <cell r="I141">
            <v>6.78</v>
          </cell>
          <cell r="J141">
            <v>11.42</v>
          </cell>
          <cell r="K141">
            <v>4.6399999999999997</v>
          </cell>
          <cell r="L141">
            <v>6.78</v>
          </cell>
          <cell r="M141">
            <v>11.42</v>
          </cell>
        </row>
        <row r="142">
          <cell r="A142">
            <v>113</v>
          </cell>
          <cell r="B142" t="str">
            <v>WHIRL SEEDER</v>
          </cell>
          <cell r="C142">
            <v>594.96849174637873</v>
          </cell>
          <cell r="D142">
            <v>0.28999999999999998</v>
          </cell>
          <cell r="E142">
            <v>1.39</v>
          </cell>
          <cell r="F142">
            <v>1.68</v>
          </cell>
          <cell r="G142">
            <v>0.1</v>
          </cell>
          <cell r="H142">
            <v>0.03</v>
          </cell>
          <cell r="I142">
            <v>0.14000000000000001</v>
          </cell>
          <cell r="J142">
            <v>0.17</v>
          </cell>
          <cell r="K142">
            <v>1.4</v>
          </cell>
          <cell r="L142">
            <v>0.95</v>
          </cell>
          <cell r="M142">
            <v>2.3499999999999996</v>
          </cell>
        </row>
        <row r="143">
          <cell r="A143">
            <v>114</v>
          </cell>
          <cell r="B143" t="str">
            <v>WINDROWER</v>
          </cell>
          <cell r="C143">
            <v>2766.008518128916</v>
          </cell>
          <cell r="D143">
            <v>1.43</v>
          </cell>
          <cell r="E143">
            <v>4.6399999999999997</v>
          </cell>
          <cell r="F143">
            <v>6.0699999999999994</v>
          </cell>
          <cell r="G143">
            <v>0.17</v>
          </cell>
          <cell r="H143">
            <v>0.24</v>
          </cell>
          <cell r="I143">
            <v>0.79</v>
          </cell>
          <cell r="J143">
            <v>1.03</v>
          </cell>
          <cell r="K143">
            <v>2.58</v>
          </cell>
          <cell r="L143">
            <v>2.17</v>
          </cell>
          <cell r="M143">
            <v>4.75</v>
          </cell>
        </row>
        <row r="144">
          <cell r="A144">
            <v>115</v>
          </cell>
          <cell r="B144" t="str">
            <v>BROADCAST DEEP TILLAGE</v>
          </cell>
          <cell r="C144">
            <v>11890.848310948531</v>
          </cell>
          <cell r="D144">
            <v>5.92</v>
          </cell>
          <cell r="E144">
            <v>12.5</v>
          </cell>
          <cell r="F144">
            <v>18.420000000000002</v>
          </cell>
          <cell r="G144">
            <v>0.24</v>
          </cell>
          <cell r="H144">
            <v>1.42</v>
          </cell>
          <cell r="I144">
            <v>3</v>
          </cell>
          <cell r="J144">
            <v>4.42</v>
          </cell>
          <cell r="K144">
            <v>13.65</v>
          </cell>
          <cell r="L144">
            <v>14.7</v>
          </cell>
          <cell r="M144">
            <v>28.35</v>
          </cell>
        </row>
        <row r="145">
          <cell r="A145">
            <v>116</v>
          </cell>
          <cell r="B145" t="str">
            <v>COTTON MODULE BUILDER</v>
          </cell>
          <cell r="C145">
            <v>23873.744182507937</v>
          </cell>
          <cell r="D145">
            <v>8.2899999999999991</v>
          </cell>
          <cell r="E145">
            <v>10.14</v>
          </cell>
          <cell r="F145">
            <v>18.43</v>
          </cell>
          <cell r="G145">
            <v>0.11</v>
          </cell>
          <cell r="H145">
            <v>0.91</v>
          </cell>
          <cell r="I145">
            <v>1.1200000000000001</v>
          </cell>
          <cell r="J145">
            <v>2.0300000000000002</v>
          </cell>
          <cell r="K145">
            <v>3.91</v>
          </cell>
          <cell r="L145">
            <v>3.5</v>
          </cell>
          <cell r="M145">
            <v>7.41</v>
          </cell>
        </row>
        <row r="146">
          <cell r="A146">
            <v>117</v>
          </cell>
          <cell r="B146" t="str">
            <v>TEDDER</v>
          </cell>
          <cell r="C146">
            <v>5230.6163544780093</v>
          </cell>
          <cell r="D146">
            <v>1.56</v>
          </cell>
          <cell r="E146">
            <v>8.14</v>
          </cell>
          <cell r="F146">
            <v>9.7000000000000011</v>
          </cell>
          <cell r="G146">
            <v>0.25</v>
          </cell>
          <cell r="H146">
            <v>0.39</v>
          </cell>
          <cell r="I146">
            <v>2.04</v>
          </cell>
          <cell r="J146">
            <v>2.4300000000000002</v>
          </cell>
          <cell r="K146">
            <v>3.82</v>
          </cell>
          <cell r="L146">
            <v>4.07</v>
          </cell>
          <cell r="M146">
            <v>7.8900000000000006</v>
          </cell>
        </row>
        <row r="147">
          <cell r="A147">
            <v>118</v>
          </cell>
          <cell r="B147" t="str">
            <v>STRIP TILL RIG</v>
          </cell>
          <cell r="C147">
            <v>80000</v>
          </cell>
          <cell r="D147">
            <v>39.840000000000003</v>
          </cell>
          <cell r="E147">
            <v>84.07</v>
          </cell>
          <cell r="F147">
            <v>123.91</v>
          </cell>
          <cell r="G147">
            <v>0.22</v>
          </cell>
          <cell r="H147">
            <v>8.76</v>
          </cell>
          <cell r="I147">
            <v>18.5</v>
          </cell>
          <cell r="J147">
            <v>27.259999999999998</v>
          </cell>
          <cell r="K147">
            <v>18.559999999999999</v>
          </cell>
          <cell r="L147">
            <v>27.14</v>
          </cell>
          <cell r="M147">
            <v>45.7</v>
          </cell>
        </row>
        <row r="148">
          <cell r="A148">
            <v>119</v>
          </cell>
          <cell r="B148" t="str">
            <v>BUSHHOG 14'</v>
          </cell>
          <cell r="C148">
            <v>8030.5392540961657</v>
          </cell>
          <cell r="D148">
            <v>2.4300000000000002</v>
          </cell>
          <cell r="E148">
            <v>9.3699999999999992</v>
          </cell>
          <cell r="F148">
            <v>11.799999999999999</v>
          </cell>
          <cell r="G148">
            <v>0.15</v>
          </cell>
          <cell r="H148">
            <v>0.36</v>
          </cell>
          <cell r="I148">
            <v>1.41</v>
          </cell>
          <cell r="J148">
            <v>1.77</v>
          </cell>
          <cell r="K148">
            <v>2.42</v>
          </cell>
          <cell r="L148">
            <v>2.63</v>
          </cell>
          <cell r="M148">
            <v>5.05</v>
          </cell>
        </row>
        <row r="149">
          <cell r="A149">
            <v>120</v>
          </cell>
          <cell r="B149" t="str">
            <v>FLAIL MOWER</v>
          </cell>
          <cell r="C149">
            <v>3480.5656767163155</v>
          </cell>
          <cell r="D149">
            <v>1.06</v>
          </cell>
          <cell r="E149">
            <v>4.0599999999999996</v>
          </cell>
          <cell r="F149">
            <v>5.1199999999999992</v>
          </cell>
          <cell r="G149">
            <v>0.49</v>
          </cell>
          <cell r="H149">
            <v>0.52</v>
          </cell>
          <cell r="I149">
            <v>1.99</v>
          </cell>
          <cell r="J149">
            <v>2.5099999999999998</v>
          </cell>
          <cell r="K149">
            <v>7.24</v>
          </cell>
          <cell r="L149">
            <v>5.97</v>
          </cell>
          <cell r="M149">
            <v>13.21</v>
          </cell>
        </row>
        <row r="150">
          <cell r="A150">
            <v>121</v>
          </cell>
          <cell r="B150" t="str">
            <v>PLANTER W/ SPRAYER 8-ROW</v>
          </cell>
          <cell r="C150">
            <v>24106.971607087966</v>
          </cell>
          <cell r="D150">
            <v>7.1</v>
          </cell>
          <cell r="E150">
            <v>25.33</v>
          </cell>
          <cell r="F150">
            <v>32.43</v>
          </cell>
          <cell r="G150">
            <v>0.12</v>
          </cell>
          <cell r="H150">
            <v>0.85</v>
          </cell>
          <cell r="I150">
            <v>3.04</v>
          </cell>
          <cell r="J150">
            <v>3.89</v>
          </cell>
          <cell r="K150">
            <v>5.54</v>
          </cell>
          <cell r="L150">
            <v>7.26</v>
          </cell>
          <cell r="M150">
            <v>12.8</v>
          </cell>
        </row>
        <row r="151">
          <cell r="A151">
            <v>122</v>
          </cell>
          <cell r="B151" t="str">
            <v>SUBSOILER-BEDDER 8-ROW</v>
          </cell>
          <cell r="C151">
            <v>17145.840253655337</v>
          </cell>
          <cell r="D151">
            <v>8.5399999999999991</v>
          </cell>
          <cell r="E151">
            <v>18.02</v>
          </cell>
          <cell r="F151">
            <v>26.56</v>
          </cell>
          <cell r="G151">
            <v>0.12</v>
          </cell>
          <cell r="H151">
            <v>1.02</v>
          </cell>
          <cell r="I151">
            <v>2.16</v>
          </cell>
          <cell r="J151">
            <v>3.18</v>
          </cell>
          <cell r="K151">
            <v>8.67</v>
          </cell>
          <cell r="L151">
            <v>13.13</v>
          </cell>
          <cell r="M151">
            <v>21.8</v>
          </cell>
        </row>
        <row r="152">
          <cell r="A152">
            <v>123</v>
          </cell>
          <cell r="B152" t="str">
            <v>DO-ALL FIELD CONDITIONER 8-ROW</v>
          </cell>
          <cell r="C152">
            <v>9169.4779236607337</v>
          </cell>
          <cell r="D152">
            <v>2.91</v>
          </cell>
          <cell r="E152">
            <v>6.77</v>
          </cell>
          <cell r="F152">
            <v>9.68</v>
          </cell>
          <cell r="G152">
            <v>0.09</v>
          </cell>
          <cell r="H152">
            <v>0.26</v>
          </cell>
          <cell r="I152">
            <v>0.61</v>
          </cell>
          <cell r="J152">
            <v>0.87</v>
          </cell>
          <cell r="K152">
            <v>3.78</v>
          </cell>
          <cell r="L152">
            <v>3.78</v>
          </cell>
          <cell r="M152">
            <v>7.56</v>
          </cell>
        </row>
        <row r="153">
          <cell r="A153">
            <v>124</v>
          </cell>
          <cell r="B153" t="str">
            <v>BALE HAULER</v>
          </cell>
          <cell r="C153">
            <v>18215.24815431887</v>
          </cell>
          <cell r="D153">
            <v>9.6</v>
          </cell>
          <cell r="E153">
            <v>12.71</v>
          </cell>
          <cell r="F153">
            <v>22.310000000000002</v>
          </cell>
          <cell r="G153">
            <v>0.34</v>
          </cell>
          <cell r="H153">
            <v>3.26</v>
          </cell>
          <cell r="I153">
            <v>4.32</v>
          </cell>
          <cell r="J153">
            <v>7.58</v>
          </cell>
          <cell r="K153">
            <v>16.559999999999999</v>
          </cell>
          <cell r="L153">
            <v>16.29</v>
          </cell>
          <cell r="M153">
            <v>32.849999999999994</v>
          </cell>
        </row>
        <row r="154">
          <cell r="A154">
            <v>125</v>
          </cell>
          <cell r="B154" t="str">
            <v>GRAIN CART 1100</v>
          </cell>
          <cell r="C154">
            <v>25000</v>
          </cell>
          <cell r="D154">
            <v>34.76</v>
          </cell>
          <cell r="E154">
            <v>9.5399999999999991</v>
          </cell>
          <cell r="F154">
            <v>44.3</v>
          </cell>
          <cell r="G154">
            <v>0.13</v>
          </cell>
          <cell r="H154">
            <v>4.5199999999999996</v>
          </cell>
          <cell r="I154">
            <v>1.24</v>
          </cell>
          <cell r="J154">
            <v>5.76</v>
          </cell>
          <cell r="K154">
            <v>8.06</v>
          </cell>
          <cell r="L154">
            <v>4.0599999999999996</v>
          </cell>
          <cell r="M154">
            <v>12.120000000000001</v>
          </cell>
        </row>
        <row r="155">
          <cell r="A155">
            <v>125.1</v>
          </cell>
          <cell r="B155" t="str">
            <v>GRAIN CART 2000</v>
          </cell>
          <cell r="C155">
            <v>40000</v>
          </cell>
          <cell r="D155">
            <v>22.59</v>
          </cell>
          <cell r="E155">
            <v>15.26</v>
          </cell>
          <cell r="F155">
            <v>37.85</v>
          </cell>
          <cell r="G155">
            <v>0.1</v>
          </cell>
          <cell r="H155">
            <v>2.2599999999999998</v>
          </cell>
          <cell r="I155">
            <v>1.53</v>
          </cell>
          <cell r="J155">
            <v>3.79</v>
          </cell>
          <cell r="K155">
            <v>6.17</v>
          </cell>
          <cell r="L155">
            <v>5.05</v>
          </cell>
          <cell r="M155">
            <v>11.219999999999999</v>
          </cell>
        </row>
        <row r="156">
          <cell r="A156">
            <v>126</v>
          </cell>
          <cell r="B156" t="str">
            <v>CULTIVATOR W/ HERBICIDE 8-ROW</v>
          </cell>
          <cell r="C156">
            <v>7618.7941815735066</v>
          </cell>
          <cell r="D156">
            <v>2.19</v>
          </cell>
          <cell r="E156">
            <v>8.89</v>
          </cell>
          <cell r="F156">
            <v>11.08</v>
          </cell>
          <cell r="G156">
            <v>0.1</v>
          </cell>
          <cell r="H156">
            <v>0.22</v>
          </cell>
          <cell r="I156">
            <v>0.89</v>
          </cell>
          <cell r="J156">
            <v>1.1100000000000001</v>
          </cell>
          <cell r="K156">
            <v>2.95</v>
          </cell>
          <cell r="L156">
            <v>3.06</v>
          </cell>
          <cell r="M156">
            <v>6.01</v>
          </cell>
        </row>
        <row r="157">
          <cell r="A157">
            <v>127</v>
          </cell>
          <cell r="B157" t="str">
            <v>FRONT-END LOADER</v>
          </cell>
          <cell r="C157">
            <v>6284.6134341375009</v>
          </cell>
          <cell r="D157">
            <v>2.17</v>
          </cell>
          <cell r="E157">
            <v>6.74</v>
          </cell>
          <cell r="F157">
            <v>8.91</v>
          </cell>
          <cell r="G157">
            <v>0.19</v>
          </cell>
          <cell r="H157">
            <v>0.41</v>
          </cell>
          <cell r="I157">
            <v>1.28</v>
          </cell>
          <cell r="J157">
            <v>1.69</v>
          </cell>
          <cell r="K157">
            <v>3.02</v>
          </cell>
          <cell r="L157">
            <v>2.83</v>
          </cell>
          <cell r="M157">
            <v>5.85</v>
          </cell>
        </row>
      </sheetData>
      <sheetData sheetId="3" refreshError="1"/>
      <sheetData sheetId="4"/>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eanuts-CV"/>
      <sheetName val="Chemicals"/>
      <sheetName val="Machinery"/>
      <sheetName val="Seed"/>
      <sheetName val="Rates"/>
      <sheetName val="Mach Info"/>
    </sheetNames>
    <sheetDataSet>
      <sheetData sheetId="0"/>
      <sheetData sheetId="1"/>
      <sheetData sheetId="2"/>
      <sheetData sheetId="3">
        <row r="7">
          <cell r="A7">
            <v>1</v>
          </cell>
          <cell r="B7" t="str">
            <v>WHEAT</v>
          </cell>
          <cell r="C7" t="str">
            <v>BU.</v>
          </cell>
          <cell r="D7" t="str">
            <v>BU.</v>
          </cell>
          <cell r="E7">
            <v>21</v>
          </cell>
          <cell r="F7">
            <v>24</v>
          </cell>
          <cell r="G7">
            <v>22.5</v>
          </cell>
          <cell r="H7">
            <v>22.5</v>
          </cell>
        </row>
        <row r="8">
          <cell r="A8">
            <v>2</v>
          </cell>
          <cell r="B8" t="str">
            <v>OATS</v>
          </cell>
          <cell r="C8" t="str">
            <v>BU.</v>
          </cell>
          <cell r="D8" t="str">
            <v>BU.</v>
          </cell>
          <cell r="E8">
            <v>14</v>
          </cell>
          <cell r="F8">
            <v>15</v>
          </cell>
          <cell r="G8">
            <v>14.5</v>
          </cell>
          <cell r="H8">
            <v>14.5</v>
          </cell>
        </row>
        <row r="9">
          <cell r="A9">
            <v>3</v>
          </cell>
          <cell r="B9" t="str">
            <v>GRAIN SORGHUM</v>
          </cell>
          <cell r="C9" t="str">
            <v>BU.</v>
          </cell>
          <cell r="D9" t="str">
            <v>BU.</v>
          </cell>
          <cell r="E9">
            <v>15</v>
          </cell>
          <cell r="F9">
            <v>16</v>
          </cell>
          <cell r="G9">
            <v>15.5</v>
          </cell>
          <cell r="H9">
            <v>15.5</v>
          </cell>
        </row>
        <row r="10">
          <cell r="A10">
            <v>4</v>
          </cell>
          <cell r="B10" t="str">
            <v>SOYBEANS</v>
          </cell>
          <cell r="C10" t="str">
            <v>BU.</v>
          </cell>
          <cell r="D10" t="str">
            <v>BU.</v>
          </cell>
          <cell r="E10">
            <v>33</v>
          </cell>
          <cell r="F10">
            <v>30</v>
          </cell>
          <cell r="G10">
            <v>31.5</v>
          </cell>
          <cell r="H10">
            <v>31.5</v>
          </cell>
        </row>
        <row r="11">
          <cell r="A11">
            <v>4.0999999999999996</v>
          </cell>
          <cell r="B11" t="str">
            <v>SOYBEANS-RR (TEC. FEE INCLUDED)</v>
          </cell>
          <cell r="C11" t="str">
            <v>THOU.</v>
          </cell>
          <cell r="D11" t="str">
            <v>THOU.</v>
          </cell>
          <cell r="E11">
            <v>0.44</v>
          </cell>
          <cell r="F11">
            <v>0.39</v>
          </cell>
          <cell r="G11">
            <v>0.41500000000000004</v>
          </cell>
          <cell r="H11">
            <v>0.42</v>
          </cell>
        </row>
        <row r="12">
          <cell r="A12">
            <v>5</v>
          </cell>
          <cell r="B12" t="str">
            <v>TOBACCO</v>
          </cell>
          <cell r="C12" t="str">
            <v>THOU.</v>
          </cell>
          <cell r="D12" t="str">
            <v>THOU.</v>
          </cell>
          <cell r="E12">
            <v>40</v>
          </cell>
          <cell r="F12">
            <v>50</v>
          </cell>
          <cell r="G12">
            <v>45</v>
          </cell>
          <cell r="H12">
            <v>45</v>
          </cell>
        </row>
        <row r="13">
          <cell r="A13">
            <v>6</v>
          </cell>
          <cell r="B13" t="str">
            <v>CORN</v>
          </cell>
          <cell r="C13" t="str">
            <v>THOU.</v>
          </cell>
          <cell r="D13" t="str">
            <v>THOU.</v>
          </cell>
          <cell r="E13">
            <v>2.2000000000000002</v>
          </cell>
          <cell r="F13">
            <v>2</v>
          </cell>
          <cell r="G13">
            <v>2.1</v>
          </cell>
          <cell r="H13">
            <v>2.1</v>
          </cell>
        </row>
        <row r="14">
          <cell r="A14">
            <v>6.1</v>
          </cell>
          <cell r="B14" t="str">
            <v>CORN-RR (TEC. FEE INCLUDED)</v>
          </cell>
          <cell r="C14" t="str">
            <v>THOU.</v>
          </cell>
          <cell r="D14" t="str">
            <v>THOU.</v>
          </cell>
          <cell r="E14">
            <v>3</v>
          </cell>
          <cell r="F14">
            <v>2.8</v>
          </cell>
          <cell r="G14">
            <v>2.9</v>
          </cell>
          <cell r="H14">
            <v>2.9</v>
          </cell>
        </row>
        <row r="15">
          <cell r="A15">
            <v>7</v>
          </cell>
          <cell r="B15" t="str">
            <v>COTTON</v>
          </cell>
          <cell r="C15" t="str">
            <v>LBS</v>
          </cell>
          <cell r="D15" t="str">
            <v>LBS</v>
          </cell>
          <cell r="E15">
            <v>3.25</v>
          </cell>
          <cell r="F15">
            <v>3.25</v>
          </cell>
          <cell r="G15">
            <v>3.25</v>
          </cell>
          <cell r="H15">
            <v>3.25</v>
          </cell>
        </row>
        <row r="16">
          <cell r="A16">
            <v>7.1</v>
          </cell>
          <cell r="B16" t="str">
            <v>COTTON-RR</v>
          </cell>
          <cell r="C16" t="str">
            <v>LBS</v>
          </cell>
          <cell r="D16" t="str">
            <v>LBS</v>
          </cell>
          <cell r="E16">
            <v>9.7100000000000009</v>
          </cell>
          <cell r="F16">
            <v>9.7100000000000009</v>
          </cell>
          <cell r="G16">
            <v>9.7100000000000009</v>
          </cell>
          <cell r="H16">
            <v>9.7100000000000009</v>
          </cell>
        </row>
        <row r="17">
          <cell r="A17">
            <v>7.2</v>
          </cell>
          <cell r="B17" t="str">
            <v>COTTON-BT</v>
          </cell>
          <cell r="C17" t="str">
            <v>LBS</v>
          </cell>
          <cell r="D17" t="str">
            <v>LBS</v>
          </cell>
          <cell r="E17">
            <v>7.95</v>
          </cell>
          <cell r="F17">
            <v>7.89</v>
          </cell>
          <cell r="G17">
            <v>7.92</v>
          </cell>
          <cell r="H17">
            <v>7.92</v>
          </cell>
        </row>
        <row r="18">
          <cell r="A18">
            <v>7.3</v>
          </cell>
          <cell r="B18" t="str">
            <v>COTTON-B2RF OR WRF</v>
          </cell>
          <cell r="C18" t="str">
            <v>LBS</v>
          </cell>
          <cell r="D18" t="str">
            <v>LBS</v>
          </cell>
          <cell r="E18">
            <v>11</v>
          </cell>
          <cell r="F18">
            <v>12</v>
          </cell>
          <cell r="G18">
            <v>11.5</v>
          </cell>
          <cell r="H18">
            <v>11.5</v>
          </cell>
        </row>
        <row r="19">
          <cell r="A19">
            <v>8</v>
          </cell>
          <cell r="B19" t="str">
            <v>PEANUTS</v>
          </cell>
          <cell r="C19" t="str">
            <v>LBS</v>
          </cell>
          <cell r="D19" t="str">
            <v>LBS</v>
          </cell>
          <cell r="E19">
            <v>1.1000000000000001</v>
          </cell>
          <cell r="F19">
            <v>0.75</v>
          </cell>
          <cell r="G19">
            <v>0.92500000000000004</v>
          </cell>
          <cell r="H19">
            <v>0.93</v>
          </cell>
        </row>
        <row r="20">
          <cell r="A20">
            <v>9</v>
          </cell>
          <cell r="B20" t="str">
            <v>PEANUTS RUNNER</v>
          </cell>
          <cell r="C20" t="str">
            <v>LBS</v>
          </cell>
          <cell r="D20" t="str">
            <v>LBS</v>
          </cell>
          <cell r="E20">
            <v>1</v>
          </cell>
          <cell r="F20">
            <v>0.75</v>
          </cell>
          <cell r="G20">
            <v>0.875</v>
          </cell>
          <cell r="H20">
            <v>0.88</v>
          </cell>
        </row>
        <row r="22">
          <cell r="A22" t="str">
            <v>VEGETABLE &amp; FRUIT SEED</v>
          </cell>
        </row>
        <row r="23">
          <cell r="A23">
            <v>10</v>
          </cell>
          <cell r="B23" t="str">
            <v>PEACH</v>
          </cell>
          <cell r="C23" t="str">
            <v>EACH</v>
          </cell>
          <cell r="D23" t="str">
            <v>EACH</v>
          </cell>
          <cell r="E23">
            <v>0</v>
          </cell>
          <cell r="F23">
            <v>0</v>
          </cell>
          <cell r="G23">
            <v>0</v>
          </cell>
          <cell r="H23">
            <v>0</v>
          </cell>
        </row>
        <row r="24">
          <cell r="A24">
            <v>11</v>
          </cell>
          <cell r="B24" t="str">
            <v>BELL PEPPERS</v>
          </cell>
          <cell r="C24" t="str">
            <v>EACH</v>
          </cell>
          <cell r="D24" t="str">
            <v>EACH</v>
          </cell>
          <cell r="E24">
            <v>0.12</v>
          </cell>
          <cell r="F24">
            <v>0</v>
          </cell>
          <cell r="G24">
            <v>0.12</v>
          </cell>
          <cell r="H24">
            <v>0.12</v>
          </cell>
        </row>
        <row r="25">
          <cell r="A25">
            <v>12</v>
          </cell>
          <cell r="B25" t="str">
            <v>BROCCOLI</v>
          </cell>
          <cell r="C25" t="str">
            <v>THOU.</v>
          </cell>
          <cell r="D25" t="str">
            <v>THOU.</v>
          </cell>
          <cell r="E25">
            <v>35</v>
          </cell>
          <cell r="F25">
            <v>0</v>
          </cell>
          <cell r="G25">
            <v>35</v>
          </cell>
          <cell r="H25">
            <v>35</v>
          </cell>
        </row>
        <row r="26">
          <cell r="A26">
            <v>13</v>
          </cell>
          <cell r="B26" t="str">
            <v>CABBAGE - FALL</v>
          </cell>
          <cell r="C26" t="str">
            <v>THOU.</v>
          </cell>
          <cell r="D26" t="str">
            <v>THOU.</v>
          </cell>
          <cell r="E26">
            <v>45</v>
          </cell>
          <cell r="F26">
            <v>0</v>
          </cell>
          <cell r="G26">
            <v>45</v>
          </cell>
          <cell r="H26">
            <v>45</v>
          </cell>
        </row>
        <row r="27">
          <cell r="A27">
            <v>14</v>
          </cell>
          <cell r="B27" t="str">
            <v>CABBAGE - SPRING</v>
          </cell>
          <cell r="C27" t="str">
            <v>THOU.</v>
          </cell>
          <cell r="D27" t="str">
            <v>THOU.</v>
          </cell>
          <cell r="E27">
            <v>45</v>
          </cell>
          <cell r="F27">
            <v>0</v>
          </cell>
          <cell r="G27">
            <v>45</v>
          </cell>
          <cell r="H27">
            <v>45</v>
          </cell>
        </row>
        <row r="28">
          <cell r="A28">
            <v>15</v>
          </cell>
          <cell r="B28" t="str">
            <v>COLLARDS</v>
          </cell>
          <cell r="C28" t="str">
            <v>THOU.</v>
          </cell>
          <cell r="D28" t="str">
            <v>THOU.</v>
          </cell>
          <cell r="E28">
            <v>20</v>
          </cell>
          <cell r="F28">
            <v>0</v>
          </cell>
          <cell r="G28">
            <v>20</v>
          </cell>
          <cell r="H28">
            <v>20</v>
          </cell>
        </row>
        <row r="29">
          <cell r="A29">
            <v>16</v>
          </cell>
          <cell r="B29" t="str">
            <v>SWEET CORN - local</v>
          </cell>
          <cell r="C29" t="str">
            <v>LBS</v>
          </cell>
          <cell r="D29" t="str">
            <v>LBS</v>
          </cell>
          <cell r="E29">
            <v>10.59</v>
          </cell>
          <cell r="F29">
            <v>10.99</v>
          </cell>
          <cell r="G29">
            <v>10.79</v>
          </cell>
          <cell r="H29">
            <v>10.79</v>
          </cell>
        </row>
        <row r="30">
          <cell r="A30">
            <v>16</v>
          </cell>
          <cell r="B30" t="str">
            <v xml:space="preserve">SWEET CORN - Fresh </v>
          </cell>
          <cell r="C30" t="str">
            <v>LBS</v>
          </cell>
          <cell r="D30" t="str">
            <v>LBS</v>
          </cell>
          <cell r="E30">
            <v>15</v>
          </cell>
          <cell r="F30">
            <v>0</v>
          </cell>
          <cell r="G30">
            <v>15</v>
          </cell>
          <cell r="H30">
            <v>15</v>
          </cell>
        </row>
        <row r="31">
          <cell r="A31">
            <v>17</v>
          </cell>
          <cell r="B31" t="str">
            <v>CUCUMBER</v>
          </cell>
          <cell r="C31" t="str">
            <v>LBS</v>
          </cell>
          <cell r="D31" t="str">
            <v>LBS</v>
          </cell>
          <cell r="E31">
            <v>99.79</v>
          </cell>
          <cell r="F31">
            <v>99.79</v>
          </cell>
          <cell r="G31">
            <v>99.79</v>
          </cell>
          <cell r="H31">
            <v>99.79</v>
          </cell>
        </row>
        <row r="32">
          <cell r="A32">
            <v>18</v>
          </cell>
          <cell r="B32" t="str">
            <v>PICKELS</v>
          </cell>
          <cell r="C32" t="str">
            <v>LBS</v>
          </cell>
          <cell r="D32" t="str">
            <v>LBS</v>
          </cell>
          <cell r="E32">
            <v>25</v>
          </cell>
          <cell r="F32">
            <v>30.95</v>
          </cell>
          <cell r="G32">
            <v>27.975000000000001</v>
          </cell>
          <cell r="H32">
            <v>27.975000000000001</v>
          </cell>
        </row>
        <row r="33">
          <cell r="A33">
            <v>19</v>
          </cell>
          <cell r="B33" t="str">
            <v>GREEN ONIONS</v>
          </cell>
          <cell r="C33" t="str">
            <v>LBS</v>
          </cell>
          <cell r="D33" t="str">
            <v>LBS</v>
          </cell>
          <cell r="E33">
            <v>30</v>
          </cell>
          <cell r="F33">
            <v>30</v>
          </cell>
          <cell r="G33">
            <v>30</v>
          </cell>
          <cell r="H33">
            <v>30</v>
          </cell>
        </row>
        <row r="34">
          <cell r="A34">
            <v>20</v>
          </cell>
          <cell r="B34" t="str">
            <v>GREENS</v>
          </cell>
          <cell r="C34" t="str">
            <v>LBS</v>
          </cell>
          <cell r="D34" t="str">
            <v>LBS</v>
          </cell>
          <cell r="E34">
            <v>7.2</v>
          </cell>
          <cell r="F34">
            <v>7.2</v>
          </cell>
          <cell r="G34">
            <v>7.2</v>
          </cell>
          <cell r="H34">
            <v>7.2</v>
          </cell>
        </row>
        <row r="35">
          <cell r="A35">
            <v>21</v>
          </cell>
          <cell r="B35" t="str">
            <v>LIMA BEANS</v>
          </cell>
          <cell r="C35" t="str">
            <v>LBS</v>
          </cell>
          <cell r="D35" t="str">
            <v>LBS</v>
          </cell>
          <cell r="E35">
            <v>1.6</v>
          </cell>
          <cell r="F35">
            <v>1.79</v>
          </cell>
          <cell r="G35">
            <v>1.6950000000000001</v>
          </cell>
          <cell r="H35">
            <v>1.6950000000000001</v>
          </cell>
        </row>
        <row r="36">
          <cell r="A36">
            <v>22</v>
          </cell>
          <cell r="B36" t="str">
            <v>OKRA</v>
          </cell>
          <cell r="C36" t="str">
            <v>LBS</v>
          </cell>
          <cell r="D36" t="str">
            <v>LBS</v>
          </cell>
          <cell r="E36">
            <v>2.8</v>
          </cell>
          <cell r="F36">
            <v>2.88</v>
          </cell>
          <cell r="G36">
            <v>2.84</v>
          </cell>
          <cell r="H36">
            <v>2.84</v>
          </cell>
        </row>
        <row r="37">
          <cell r="A37">
            <v>23</v>
          </cell>
          <cell r="B37" t="str">
            <v>SOUTHERN PEAS</v>
          </cell>
          <cell r="C37" t="str">
            <v>LBS</v>
          </cell>
          <cell r="D37" t="str">
            <v>LBS</v>
          </cell>
          <cell r="E37">
            <v>1.35</v>
          </cell>
          <cell r="F37">
            <v>1.69</v>
          </cell>
          <cell r="G37">
            <v>1.52</v>
          </cell>
          <cell r="H37">
            <v>1.52</v>
          </cell>
        </row>
        <row r="38">
          <cell r="A38">
            <v>24</v>
          </cell>
          <cell r="B38" t="str">
            <v>SNAP BEANS</v>
          </cell>
          <cell r="C38" t="str">
            <v>LBS</v>
          </cell>
          <cell r="D38" t="str">
            <v>LBS</v>
          </cell>
          <cell r="E38">
            <v>5.25</v>
          </cell>
          <cell r="F38">
            <v>5.49</v>
          </cell>
          <cell r="G38">
            <v>5.37</v>
          </cell>
          <cell r="H38">
            <v>5.37</v>
          </cell>
        </row>
        <row r="39">
          <cell r="A39">
            <v>25</v>
          </cell>
          <cell r="B39" t="str">
            <v>SQUASH, YELLOW</v>
          </cell>
          <cell r="C39" t="str">
            <v>LBS</v>
          </cell>
          <cell r="D39" t="str">
            <v>LBS</v>
          </cell>
          <cell r="E39">
            <v>80</v>
          </cell>
          <cell r="F39">
            <v>80.69</v>
          </cell>
          <cell r="G39">
            <v>80.344999999999999</v>
          </cell>
          <cell r="H39">
            <v>80.344999999999999</v>
          </cell>
        </row>
        <row r="40">
          <cell r="A40">
            <v>26</v>
          </cell>
          <cell r="B40" t="str">
            <v>SWEET POTATOES</v>
          </cell>
          <cell r="C40" t="str">
            <v>LBS</v>
          </cell>
          <cell r="D40" t="str">
            <v>LBS</v>
          </cell>
          <cell r="E40">
            <v>28</v>
          </cell>
          <cell r="F40">
            <v>0</v>
          </cell>
          <cell r="G40">
            <v>28</v>
          </cell>
          <cell r="H40">
            <v>28</v>
          </cell>
        </row>
        <row r="41">
          <cell r="A41">
            <v>27</v>
          </cell>
          <cell r="B41" t="str">
            <v>TOMATOES</v>
          </cell>
          <cell r="C41" t="str">
            <v>EACH</v>
          </cell>
          <cell r="D41" t="str">
            <v>EACH</v>
          </cell>
          <cell r="E41">
            <v>0.12</v>
          </cell>
          <cell r="F41">
            <v>0</v>
          </cell>
          <cell r="G41">
            <v>0.12</v>
          </cell>
          <cell r="H41">
            <v>0.12</v>
          </cell>
        </row>
        <row r="42">
          <cell r="A42">
            <v>28</v>
          </cell>
          <cell r="B42" t="str">
            <v>CANTALOUPES</v>
          </cell>
          <cell r="C42" t="str">
            <v>THOU.</v>
          </cell>
          <cell r="D42" t="str">
            <v>THOU.</v>
          </cell>
          <cell r="E42">
            <v>110</v>
          </cell>
          <cell r="F42">
            <v>0</v>
          </cell>
          <cell r="G42">
            <v>110</v>
          </cell>
          <cell r="H42">
            <v>110</v>
          </cell>
        </row>
        <row r="43">
          <cell r="A43">
            <v>29</v>
          </cell>
          <cell r="B43" t="str">
            <v>WATERMELONS - PLASTIC</v>
          </cell>
          <cell r="C43" t="str">
            <v>THOU.</v>
          </cell>
          <cell r="D43" t="str">
            <v>THOU.</v>
          </cell>
          <cell r="E43">
            <v>210</v>
          </cell>
          <cell r="F43">
            <v>0</v>
          </cell>
          <cell r="G43">
            <v>210</v>
          </cell>
          <cell r="H43">
            <v>210</v>
          </cell>
        </row>
        <row r="44">
          <cell r="A44">
            <v>30</v>
          </cell>
          <cell r="B44" t="str">
            <v>WATERMELONS - BARE GR.</v>
          </cell>
          <cell r="C44" t="str">
            <v>LBS</v>
          </cell>
          <cell r="D44" t="str">
            <v>LBS</v>
          </cell>
          <cell r="E44">
            <v>14</v>
          </cell>
          <cell r="F44">
            <v>0</v>
          </cell>
          <cell r="G44">
            <v>14</v>
          </cell>
          <cell r="H44">
            <v>14</v>
          </cell>
        </row>
        <row r="46">
          <cell r="A46" t="str">
            <v>FERTILIZER &amp; LIME</v>
          </cell>
        </row>
        <row r="47">
          <cell r="A47">
            <v>31</v>
          </cell>
          <cell r="B47" t="str">
            <v xml:space="preserve">   9-45-15 TRANSPLANT STARTER</v>
          </cell>
          <cell r="C47" t="str">
            <v>LBS</v>
          </cell>
          <cell r="D47" t="str">
            <v>LBS</v>
          </cell>
          <cell r="E47">
            <v>2</v>
          </cell>
          <cell r="F47">
            <v>2.25</v>
          </cell>
          <cell r="G47">
            <v>2.125</v>
          </cell>
          <cell r="H47">
            <v>2.13</v>
          </cell>
        </row>
        <row r="48">
          <cell r="A48">
            <v>31.1</v>
          </cell>
          <cell r="B48" t="str">
            <v>5-10-10 (VEGETABLES)</v>
          </cell>
          <cell r="C48" t="str">
            <v>TON</v>
          </cell>
          <cell r="D48" t="str">
            <v>CWT</v>
          </cell>
          <cell r="E48">
            <v>410</v>
          </cell>
          <cell r="F48">
            <v>400</v>
          </cell>
          <cell r="G48">
            <v>405</v>
          </cell>
          <cell r="H48">
            <v>20.25</v>
          </cell>
        </row>
        <row r="49">
          <cell r="A49">
            <v>32</v>
          </cell>
          <cell r="B49" t="str">
            <v>10-10-10</v>
          </cell>
          <cell r="C49" t="str">
            <v>TON</v>
          </cell>
          <cell r="D49" t="str">
            <v>CWT</v>
          </cell>
          <cell r="E49">
            <v>410</v>
          </cell>
          <cell r="F49">
            <v>815</v>
          </cell>
          <cell r="G49">
            <v>612.5</v>
          </cell>
          <cell r="H49">
            <v>30.63</v>
          </cell>
        </row>
        <row r="50">
          <cell r="A50">
            <v>32.1</v>
          </cell>
          <cell r="B50" t="str">
            <v>10-10-10 (VEGETABLES)</v>
          </cell>
          <cell r="C50" t="str">
            <v>TON</v>
          </cell>
          <cell r="D50" t="str">
            <v>CWT</v>
          </cell>
          <cell r="E50">
            <v>500</v>
          </cell>
          <cell r="F50">
            <v>475</v>
          </cell>
          <cell r="G50">
            <v>487.5</v>
          </cell>
          <cell r="H50">
            <v>24.38</v>
          </cell>
        </row>
        <row r="51">
          <cell r="A51">
            <v>32.200000000000003</v>
          </cell>
          <cell r="B51" t="str">
            <v>12-24-18</v>
          </cell>
          <cell r="C51" t="str">
            <v>TON</v>
          </cell>
          <cell r="D51" t="str">
            <v>LBS</v>
          </cell>
          <cell r="E51">
            <v>500</v>
          </cell>
          <cell r="F51">
            <v>500</v>
          </cell>
          <cell r="G51">
            <v>500</v>
          </cell>
          <cell r="H51">
            <v>0.25</v>
          </cell>
        </row>
        <row r="52">
          <cell r="A52">
            <v>32.299999999999997</v>
          </cell>
          <cell r="B52" t="str">
            <v>8-0-8 (LIQ.)</v>
          </cell>
          <cell r="C52" t="str">
            <v>TON</v>
          </cell>
          <cell r="D52" t="str">
            <v>GAL</v>
          </cell>
          <cell r="E52">
            <v>500</v>
          </cell>
          <cell r="F52">
            <v>500</v>
          </cell>
          <cell r="G52">
            <v>500</v>
          </cell>
          <cell r="H52">
            <v>2</v>
          </cell>
        </row>
        <row r="53">
          <cell r="A53">
            <v>32.4</v>
          </cell>
          <cell r="B53" t="str">
            <v>18-24-12</v>
          </cell>
          <cell r="C53" t="str">
            <v>TON</v>
          </cell>
          <cell r="D53" t="str">
            <v>LBS</v>
          </cell>
          <cell r="E53">
            <v>500</v>
          </cell>
          <cell r="F53">
            <v>500</v>
          </cell>
          <cell r="G53">
            <v>500</v>
          </cell>
          <cell r="H53">
            <v>0.25</v>
          </cell>
        </row>
        <row r="54">
          <cell r="A54">
            <v>33</v>
          </cell>
          <cell r="B54" t="str">
            <v>0-10-30</v>
          </cell>
          <cell r="C54" t="str">
            <v>TON</v>
          </cell>
          <cell r="D54" t="str">
            <v>CWT</v>
          </cell>
          <cell r="E54">
            <v>300</v>
          </cell>
          <cell r="F54">
            <v>300</v>
          </cell>
          <cell r="G54">
            <v>300</v>
          </cell>
          <cell r="H54">
            <v>15</v>
          </cell>
        </row>
        <row r="55">
          <cell r="A55">
            <v>33.1</v>
          </cell>
          <cell r="B55" t="str">
            <v>15-0-14</v>
          </cell>
          <cell r="C55" t="str">
            <v>TON</v>
          </cell>
          <cell r="D55" t="str">
            <v>CWT</v>
          </cell>
          <cell r="E55">
            <v>500</v>
          </cell>
          <cell r="F55">
            <v>500</v>
          </cell>
          <cell r="G55">
            <v>500</v>
          </cell>
          <cell r="H55">
            <v>25</v>
          </cell>
        </row>
        <row r="56">
          <cell r="A56">
            <v>33.200000000000003</v>
          </cell>
          <cell r="B56" t="str">
            <v>4-12-12</v>
          </cell>
          <cell r="C56" t="str">
            <v>TON</v>
          </cell>
          <cell r="D56" t="str">
            <v>CWT</v>
          </cell>
          <cell r="E56">
            <v>400</v>
          </cell>
          <cell r="F56">
            <v>400</v>
          </cell>
          <cell r="G56">
            <v>400</v>
          </cell>
          <cell r="H56">
            <v>20</v>
          </cell>
        </row>
        <row r="57">
          <cell r="A57">
            <v>33.299999999999997</v>
          </cell>
          <cell r="B57" t="str">
            <v>3-9-18</v>
          </cell>
          <cell r="C57" t="str">
            <v>TON</v>
          </cell>
          <cell r="D57" t="str">
            <v>CWT</v>
          </cell>
          <cell r="E57">
            <v>400</v>
          </cell>
          <cell r="F57">
            <v>400</v>
          </cell>
          <cell r="G57">
            <v>400</v>
          </cell>
          <cell r="H57">
            <v>20</v>
          </cell>
        </row>
        <row r="58">
          <cell r="A58">
            <v>33.4</v>
          </cell>
          <cell r="B58" t="str">
            <v>10-8-20</v>
          </cell>
          <cell r="C58" t="str">
            <v>TON</v>
          </cell>
          <cell r="D58" t="str">
            <v>CWT</v>
          </cell>
          <cell r="E58">
            <v>550</v>
          </cell>
          <cell r="F58">
            <v>570</v>
          </cell>
          <cell r="G58">
            <v>560</v>
          </cell>
          <cell r="H58">
            <v>28</v>
          </cell>
        </row>
        <row r="59">
          <cell r="A59">
            <v>33.5</v>
          </cell>
          <cell r="B59" t="str">
            <v>7-0-7 (LIQ.) - SIDE DRESSING</v>
          </cell>
          <cell r="C59" t="str">
            <v>TON</v>
          </cell>
          <cell r="D59" t="str">
            <v>GAL</v>
          </cell>
          <cell r="E59">
            <v>500</v>
          </cell>
          <cell r="F59">
            <v>450</v>
          </cell>
          <cell r="G59">
            <v>475</v>
          </cell>
          <cell r="H59">
            <v>1.9</v>
          </cell>
        </row>
        <row r="60">
          <cell r="A60">
            <v>33.6</v>
          </cell>
          <cell r="B60" t="str">
            <v>14-0-14 - SIDE DRESSING</v>
          </cell>
          <cell r="C60" t="str">
            <v>TON</v>
          </cell>
          <cell r="D60" t="str">
            <v>CWT</v>
          </cell>
          <cell r="E60">
            <v>400</v>
          </cell>
          <cell r="F60">
            <v>400</v>
          </cell>
          <cell r="G60">
            <v>400</v>
          </cell>
          <cell r="H60">
            <v>20</v>
          </cell>
        </row>
        <row r="61">
          <cell r="A61">
            <v>33.700000000000003</v>
          </cell>
          <cell r="B61" t="str">
            <v>3-9-24</v>
          </cell>
          <cell r="C61" t="str">
            <v>TON</v>
          </cell>
          <cell r="D61" t="str">
            <v>CWT</v>
          </cell>
          <cell r="E61">
            <v>525</v>
          </cell>
          <cell r="F61">
            <v>475</v>
          </cell>
          <cell r="G61">
            <v>500</v>
          </cell>
          <cell r="H61">
            <v>25</v>
          </cell>
        </row>
        <row r="62">
          <cell r="A62">
            <v>34</v>
          </cell>
          <cell r="B62" t="str">
            <v xml:space="preserve">   30% NITROGEN SOLUTION</v>
          </cell>
          <cell r="C62" t="str">
            <v>TON</v>
          </cell>
          <cell r="D62" t="str">
            <v>LBS</v>
          </cell>
          <cell r="E62">
            <v>580</v>
          </cell>
          <cell r="F62">
            <v>860</v>
          </cell>
          <cell r="G62">
            <v>720</v>
          </cell>
          <cell r="H62">
            <v>0.36</v>
          </cell>
        </row>
        <row r="63">
          <cell r="A63">
            <v>34.1</v>
          </cell>
          <cell r="B63" t="str">
            <v xml:space="preserve">   UREA (46-0-0)</v>
          </cell>
          <cell r="C63" t="str">
            <v>TON</v>
          </cell>
          <cell r="D63" t="str">
            <v>LBS</v>
          </cell>
          <cell r="E63">
            <v>904</v>
          </cell>
          <cell r="F63">
            <v>1000</v>
          </cell>
          <cell r="G63">
            <v>952</v>
          </cell>
          <cell r="H63">
            <v>0.48</v>
          </cell>
        </row>
        <row r="64">
          <cell r="A64">
            <v>34.200000000000003</v>
          </cell>
          <cell r="B64" t="str">
            <v xml:space="preserve">   100% CALCIUM NITRATE</v>
          </cell>
          <cell r="C64" t="str">
            <v>TON</v>
          </cell>
          <cell r="D64" t="str">
            <v>CWT</v>
          </cell>
          <cell r="E64">
            <v>655</v>
          </cell>
          <cell r="F64">
            <v>700</v>
          </cell>
          <cell r="G64">
            <v>677.5</v>
          </cell>
          <cell r="H64">
            <v>33.880000000000003</v>
          </cell>
        </row>
        <row r="65">
          <cell r="A65">
            <v>34.299999999999997</v>
          </cell>
          <cell r="B65" t="str">
            <v xml:space="preserve">   CALCIUM NITRATE 15.5-0-0</v>
          </cell>
          <cell r="C65" t="str">
            <v>TON</v>
          </cell>
          <cell r="D65" t="str">
            <v>LBS</v>
          </cell>
          <cell r="E65">
            <v>655</v>
          </cell>
          <cell r="F65">
            <v>700</v>
          </cell>
          <cell r="G65">
            <v>677.5</v>
          </cell>
          <cell r="H65">
            <v>0.34</v>
          </cell>
        </row>
        <row r="66">
          <cell r="A66">
            <v>35</v>
          </cell>
          <cell r="B66" t="str">
            <v xml:space="preserve">   33.5% AMMONIUM NITRATE</v>
          </cell>
          <cell r="C66" t="str">
            <v>TON</v>
          </cell>
          <cell r="D66" t="str">
            <v>LBS</v>
          </cell>
          <cell r="E66">
            <v>610</v>
          </cell>
          <cell r="F66">
            <v>789</v>
          </cell>
          <cell r="G66">
            <v>699.5</v>
          </cell>
          <cell r="H66">
            <v>1.04</v>
          </cell>
        </row>
        <row r="67">
          <cell r="A67">
            <v>35</v>
          </cell>
          <cell r="B67" t="str">
            <v xml:space="preserve">   AMMONIUM SULFATE</v>
          </cell>
          <cell r="C67" t="str">
            <v>TON</v>
          </cell>
          <cell r="D67" t="str">
            <v>LBS</v>
          </cell>
          <cell r="E67">
            <v>385</v>
          </cell>
          <cell r="F67">
            <v>749</v>
          </cell>
          <cell r="G67">
            <v>567</v>
          </cell>
          <cell r="H67">
            <v>0.85</v>
          </cell>
        </row>
        <row r="68">
          <cell r="A68">
            <v>35.1</v>
          </cell>
          <cell r="B68" t="str">
            <v>33.5% NITROGEN - SIDE DRESSING</v>
          </cell>
          <cell r="C68" t="str">
            <v>TON</v>
          </cell>
          <cell r="D68" t="str">
            <v>CWT</v>
          </cell>
          <cell r="E68">
            <v>625</v>
          </cell>
          <cell r="F68">
            <v>625</v>
          </cell>
          <cell r="G68">
            <v>625</v>
          </cell>
          <cell r="H68">
            <v>93.28</v>
          </cell>
        </row>
        <row r="69">
          <cell r="A69">
            <v>35.200000000000003</v>
          </cell>
          <cell r="B69" t="str">
            <v>30% N (LIQ) - SIDE DRESSING</v>
          </cell>
          <cell r="C69" t="str">
            <v>TON</v>
          </cell>
          <cell r="D69" t="str">
            <v>CWT</v>
          </cell>
          <cell r="E69">
            <v>385</v>
          </cell>
          <cell r="F69">
            <v>385</v>
          </cell>
          <cell r="G69">
            <v>385</v>
          </cell>
          <cell r="H69">
            <v>64.17</v>
          </cell>
        </row>
        <row r="70">
          <cell r="A70">
            <v>35.299999999999997</v>
          </cell>
          <cell r="B70" t="str">
            <v>24.5% N (LIQ) - SIDE DRESSING</v>
          </cell>
          <cell r="C70" t="str">
            <v>TON</v>
          </cell>
          <cell r="D70" t="str">
            <v>CWT</v>
          </cell>
          <cell r="E70">
            <v>375</v>
          </cell>
          <cell r="F70">
            <v>375</v>
          </cell>
          <cell r="G70">
            <v>375</v>
          </cell>
          <cell r="H70">
            <v>76.53</v>
          </cell>
        </row>
        <row r="71">
          <cell r="A71">
            <v>35.4</v>
          </cell>
          <cell r="B71" t="str">
            <v>30% N (LIQ) - SIDE DRESSING (VEG.)</v>
          </cell>
          <cell r="C71" t="str">
            <v>TON</v>
          </cell>
          <cell r="D71" t="str">
            <v>CWT</v>
          </cell>
          <cell r="E71">
            <v>385</v>
          </cell>
          <cell r="F71">
            <v>385</v>
          </cell>
          <cell r="G71">
            <v>385</v>
          </cell>
          <cell r="H71">
            <v>64.17</v>
          </cell>
        </row>
        <row r="72">
          <cell r="A72">
            <v>35.5</v>
          </cell>
          <cell r="B72" t="str">
            <v>33.5% N - SIDE DRESSING (VEG.)</v>
          </cell>
          <cell r="C72" t="str">
            <v>TON</v>
          </cell>
          <cell r="D72" t="str">
            <v>CWT</v>
          </cell>
          <cell r="E72">
            <v>625</v>
          </cell>
          <cell r="F72">
            <v>625</v>
          </cell>
          <cell r="G72">
            <v>625</v>
          </cell>
          <cell r="H72">
            <v>93.28</v>
          </cell>
        </row>
        <row r="73">
          <cell r="A73">
            <v>35.6</v>
          </cell>
          <cell r="B73" t="str">
            <v>34.5% AMMONIUM NITRATE</v>
          </cell>
          <cell r="C73" t="str">
            <v>TON</v>
          </cell>
          <cell r="D73" t="str">
            <v>LBS</v>
          </cell>
          <cell r="E73">
            <v>580</v>
          </cell>
          <cell r="F73">
            <v>590</v>
          </cell>
          <cell r="G73">
            <v>585</v>
          </cell>
          <cell r="H73">
            <v>0.85</v>
          </cell>
        </row>
        <row r="74">
          <cell r="A74">
            <v>36</v>
          </cell>
          <cell r="B74" t="str">
            <v xml:space="preserve">   0-0-60  MURATE OF POTASH</v>
          </cell>
          <cell r="C74" t="str">
            <v>TON</v>
          </cell>
          <cell r="D74" t="str">
            <v>LBS</v>
          </cell>
          <cell r="E74">
            <v>910</v>
          </cell>
          <cell r="F74">
            <v>1140</v>
          </cell>
          <cell r="G74">
            <v>1025</v>
          </cell>
          <cell r="H74">
            <v>0.51</v>
          </cell>
        </row>
        <row r="75">
          <cell r="A75">
            <v>36.1</v>
          </cell>
          <cell r="B75" t="str">
            <v xml:space="preserve">   0-0-50 POTASSIUM SULFATE</v>
          </cell>
          <cell r="C75" t="str">
            <v>TON</v>
          </cell>
          <cell r="D75" t="str">
            <v>CWT</v>
          </cell>
          <cell r="E75">
            <v>910</v>
          </cell>
          <cell r="F75">
            <v>1140</v>
          </cell>
          <cell r="G75">
            <v>1025</v>
          </cell>
          <cell r="H75">
            <v>51.25</v>
          </cell>
        </row>
        <row r="76">
          <cell r="A76">
            <v>37</v>
          </cell>
          <cell r="B76" t="str">
            <v xml:space="preserve">46% SUPERPHOSPHATE </v>
          </cell>
          <cell r="C76" t="str">
            <v>TON</v>
          </cell>
          <cell r="D76" t="str">
            <v>LBS</v>
          </cell>
          <cell r="E76">
            <v>635</v>
          </cell>
          <cell r="F76">
            <v>635</v>
          </cell>
          <cell r="G76">
            <v>635</v>
          </cell>
          <cell r="H76">
            <v>0.32</v>
          </cell>
        </row>
        <row r="77">
          <cell r="A77">
            <v>37.1</v>
          </cell>
          <cell r="B77" t="str">
            <v>100% SULFUR</v>
          </cell>
          <cell r="C77" t="str">
            <v>TON</v>
          </cell>
          <cell r="D77" t="str">
            <v>LBS</v>
          </cell>
          <cell r="E77">
            <v>550</v>
          </cell>
          <cell r="F77">
            <v>550</v>
          </cell>
          <cell r="G77">
            <v>550</v>
          </cell>
          <cell r="H77">
            <v>0.28000000000000003</v>
          </cell>
        </row>
        <row r="78">
          <cell r="A78">
            <v>38</v>
          </cell>
          <cell r="B78" t="str">
            <v xml:space="preserve">   18-46-0 DAP</v>
          </cell>
          <cell r="C78" t="str">
            <v>TON</v>
          </cell>
          <cell r="D78" t="str">
            <v>LBS</v>
          </cell>
          <cell r="E78">
            <v>912</v>
          </cell>
          <cell r="F78">
            <v>1341</v>
          </cell>
          <cell r="G78">
            <v>1126.5</v>
          </cell>
          <cell r="H78">
            <v>0.56000000000000005</v>
          </cell>
        </row>
        <row r="79">
          <cell r="A79">
            <v>39</v>
          </cell>
          <cell r="B79" t="str">
            <v>LIME BULK</v>
          </cell>
          <cell r="C79" t="str">
            <v>TON</v>
          </cell>
          <cell r="D79" t="str">
            <v>TON</v>
          </cell>
          <cell r="E79">
            <v>214</v>
          </cell>
          <cell r="F79">
            <v>250</v>
          </cell>
          <cell r="G79">
            <v>232</v>
          </cell>
          <cell r="H79">
            <v>232</v>
          </cell>
        </row>
        <row r="80">
          <cell r="A80">
            <v>40</v>
          </cell>
          <cell r="B80" t="str">
            <v>LIME SPREAD</v>
          </cell>
          <cell r="C80" t="str">
            <v>TON</v>
          </cell>
          <cell r="D80" t="str">
            <v>TON</v>
          </cell>
          <cell r="E80">
            <v>44</v>
          </cell>
          <cell r="F80">
            <v>70</v>
          </cell>
          <cell r="G80">
            <v>57</v>
          </cell>
          <cell r="H80">
            <v>57</v>
          </cell>
        </row>
        <row r="81">
          <cell r="A81">
            <v>40.1</v>
          </cell>
          <cell r="B81" t="str">
            <v>GYPSUM SPREAD</v>
          </cell>
          <cell r="C81" t="str">
            <v>TON</v>
          </cell>
          <cell r="D81" t="str">
            <v>TON</v>
          </cell>
          <cell r="E81">
            <v>40</v>
          </cell>
          <cell r="F81">
            <v>70</v>
          </cell>
          <cell r="G81">
            <v>55</v>
          </cell>
          <cell r="H81">
            <v>55</v>
          </cell>
        </row>
        <row r="82">
          <cell r="A82">
            <v>41</v>
          </cell>
          <cell r="B82" t="str">
            <v>COST TO SPREAD 1 TN ON AN ACRE</v>
          </cell>
          <cell r="C82" t="str">
            <v>ACRE</v>
          </cell>
          <cell r="D82" t="str">
            <v>ACRE</v>
          </cell>
          <cell r="E82">
            <v>15</v>
          </cell>
          <cell r="F82">
            <v>20</v>
          </cell>
          <cell r="G82">
            <v>17.5</v>
          </cell>
          <cell r="H82">
            <v>17.5</v>
          </cell>
        </row>
        <row r="83">
          <cell r="A83">
            <v>42</v>
          </cell>
          <cell r="B83" t="str">
            <v>6-6-18 (TOBACCO)</v>
          </cell>
          <cell r="C83" t="str">
            <v>TON</v>
          </cell>
          <cell r="D83" t="str">
            <v>CWT</v>
          </cell>
          <cell r="E83">
            <v>790</v>
          </cell>
          <cell r="F83">
            <v>750</v>
          </cell>
          <cell r="G83">
            <v>770</v>
          </cell>
          <cell r="H83">
            <v>38.5</v>
          </cell>
        </row>
        <row r="84">
          <cell r="A84">
            <v>43</v>
          </cell>
          <cell r="B84" t="str">
            <v>15-0-14 (TOBACCO)</v>
          </cell>
          <cell r="C84" t="str">
            <v>TON</v>
          </cell>
          <cell r="D84" t="str">
            <v>LBS</v>
          </cell>
          <cell r="E84">
            <v>450</v>
          </cell>
          <cell r="F84">
            <v>450</v>
          </cell>
          <cell r="G84">
            <v>450</v>
          </cell>
          <cell r="H84">
            <v>0.23</v>
          </cell>
        </row>
        <row r="85">
          <cell r="A85">
            <v>44</v>
          </cell>
          <cell r="B85" t="str">
            <v>SOLUBOR</v>
          </cell>
          <cell r="C85" t="str">
            <v>LBS</v>
          </cell>
          <cell r="D85" t="str">
            <v>LBS</v>
          </cell>
          <cell r="E85">
            <v>1.5</v>
          </cell>
          <cell r="F85">
            <v>1.5</v>
          </cell>
          <cell r="G85">
            <v>1.5</v>
          </cell>
          <cell r="H85">
            <v>1.5</v>
          </cell>
        </row>
        <row r="86">
          <cell r="A86">
            <v>44.1</v>
          </cell>
          <cell r="B86" t="str">
            <v>INOCULANT</v>
          </cell>
          <cell r="C86" t="str">
            <v>OZ</v>
          </cell>
          <cell r="D86" t="str">
            <v>OZ</v>
          </cell>
          <cell r="E86">
            <v>1.1000000000000001</v>
          </cell>
          <cell r="F86">
            <v>1.1000000000000001</v>
          </cell>
          <cell r="G86">
            <v>1.1000000000000001</v>
          </cell>
          <cell r="H86">
            <v>1.1000000000000001</v>
          </cell>
        </row>
        <row r="87">
          <cell r="A87">
            <v>44.2</v>
          </cell>
          <cell r="B87" t="str">
            <v>MANGANESE SULFATE</v>
          </cell>
          <cell r="C87" t="str">
            <v>TON</v>
          </cell>
          <cell r="D87" t="str">
            <v>LBS</v>
          </cell>
          <cell r="E87">
            <v>800</v>
          </cell>
          <cell r="F87">
            <v>600</v>
          </cell>
          <cell r="G87">
            <v>700</v>
          </cell>
          <cell r="H87">
            <v>0.35</v>
          </cell>
        </row>
        <row r="89">
          <cell r="A89" t="str">
            <v>FORAGE SEED</v>
          </cell>
        </row>
        <row r="90">
          <cell r="A90">
            <v>45</v>
          </cell>
          <cell r="B90" t="str">
            <v>TALL FESCUE</v>
          </cell>
          <cell r="C90" t="str">
            <v>LBS</v>
          </cell>
          <cell r="D90" t="str">
            <v>LBS</v>
          </cell>
          <cell r="E90">
            <v>1.3</v>
          </cell>
          <cell r="F90">
            <v>1</v>
          </cell>
          <cell r="G90">
            <v>1.1499999999999999</v>
          </cell>
          <cell r="H90">
            <v>1.1499999999999999</v>
          </cell>
        </row>
        <row r="91">
          <cell r="A91">
            <v>46</v>
          </cell>
          <cell r="B91" t="str">
            <v xml:space="preserve">CLOVER </v>
          </cell>
          <cell r="C91" t="str">
            <v>LBS</v>
          </cell>
          <cell r="D91" t="str">
            <v>LBS</v>
          </cell>
          <cell r="E91">
            <v>3.9</v>
          </cell>
          <cell r="F91">
            <v>3.25</v>
          </cell>
          <cell r="G91">
            <v>3.5750000000000002</v>
          </cell>
          <cell r="H91">
            <v>3.58</v>
          </cell>
        </row>
        <row r="92">
          <cell r="A92">
            <v>47</v>
          </cell>
          <cell r="B92" t="str">
            <v>ALFALFA</v>
          </cell>
          <cell r="C92" t="str">
            <v>LBS</v>
          </cell>
          <cell r="D92" t="str">
            <v>LBS</v>
          </cell>
          <cell r="E92">
            <v>3.52</v>
          </cell>
          <cell r="F92">
            <v>3.8</v>
          </cell>
          <cell r="G92">
            <v>3.66</v>
          </cell>
          <cell r="H92">
            <v>3.66</v>
          </cell>
        </row>
        <row r="93">
          <cell r="A93">
            <v>48</v>
          </cell>
          <cell r="B93" t="str">
            <v xml:space="preserve">BAHIAGRASS </v>
          </cell>
          <cell r="C93" t="str">
            <v>LBS</v>
          </cell>
          <cell r="D93" t="str">
            <v>LBS</v>
          </cell>
          <cell r="E93">
            <v>3.5</v>
          </cell>
          <cell r="F93">
            <v>3</v>
          </cell>
          <cell r="G93">
            <v>3.25</v>
          </cell>
          <cell r="H93">
            <v>3.25</v>
          </cell>
        </row>
        <row r="94">
          <cell r="A94">
            <v>49</v>
          </cell>
          <cell r="B94" t="str">
            <v>PEARL MILLET</v>
          </cell>
          <cell r="C94" t="str">
            <v>LBS</v>
          </cell>
          <cell r="D94" t="str">
            <v>LBS</v>
          </cell>
          <cell r="E94">
            <v>1.6</v>
          </cell>
          <cell r="F94">
            <v>1.7</v>
          </cell>
          <cell r="G94">
            <v>1.65</v>
          </cell>
          <cell r="H94">
            <v>1.65</v>
          </cell>
        </row>
        <row r="95">
          <cell r="A95">
            <v>50</v>
          </cell>
          <cell r="B95" t="str">
            <v>RYEGRASS (ANNUAL)</v>
          </cell>
          <cell r="C95" t="str">
            <v>LBS</v>
          </cell>
          <cell r="D95" t="str">
            <v>LBS</v>
          </cell>
          <cell r="E95">
            <v>0.8</v>
          </cell>
          <cell r="F95">
            <v>0.7</v>
          </cell>
          <cell r="G95">
            <v>0.75</v>
          </cell>
          <cell r="H95">
            <v>0.75</v>
          </cell>
        </row>
        <row r="96">
          <cell r="A96">
            <v>51</v>
          </cell>
          <cell r="B96" t="str">
            <v>RYE</v>
          </cell>
          <cell r="C96" t="str">
            <v>BU.</v>
          </cell>
          <cell r="D96" t="str">
            <v>BU.</v>
          </cell>
          <cell r="E96">
            <v>19</v>
          </cell>
          <cell r="F96">
            <v>20</v>
          </cell>
          <cell r="G96">
            <v>19.5</v>
          </cell>
          <cell r="H96">
            <v>19.5</v>
          </cell>
        </row>
        <row r="97">
          <cell r="A97">
            <v>52</v>
          </cell>
          <cell r="B97" t="str">
            <v>SORGHUM SILAGE</v>
          </cell>
          <cell r="C97" t="str">
            <v>LBS</v>
          </cell>
          <cell r="D97" t="str">
            <v>LBS</v>
          </cell>
          <cell r="E97">
            <v>0.9</v>
          </cell>
          <cell r="F97">
            <v>0.85</v>
          </cell>
          <cell r="G97">
            <v>0.875</v>
          </cell>
          <cell r="H97">
            <v>0.88</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ls.ncsu.edu/are-extension/business-planning-and-operations/enterprise-budgets/peanut-budge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B15A20-FF16-41F0-81C6-4352A4466B67}">
  <dimension ref="B2:B6"/>
  <sheetViews>
    <sheetView tabSelected="1" workbookViewId="0">
      <selection activeCell="E15" sqref="E15"/>
    </sheetView>
  </sheetViews>
  <sheetFormatPr defaultRowHeight="15"/>
  <cols>
    <col min="2" max="2" width="58.42578125" customWidth="1"/>
  </cols>
  <sheetData>
    <row r="2" spans="2:2" ht="18">
      <c r="B2" s="165" t="s">
        <v>71</v>
      </c>
    </row>
    <row r="3" spans="2:2" ht="90">
      <c r="B3" s="166" t="s">
        <v>72</v>
      </c>
    </row>
    <row r="5" spans="2:2" ht="45">
      <c r="B5" s="167" t="s">
        <v>73</v>
      </c>
    </row>
    <row r="6" spans="2:2" ht="30">
      <c r="B6" s="168" t="s">
        <v>74</v>
      </c>
    </row>
  </sheetData>
  <hyperlinks>
    <hyperlink ref="B6" r:id="rId1" xr:uid="{1DDFBBB2-76C2-49B3-9BD7-7A0292CFB25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2A1495-7D9B-45BF-8FBE-4380F8890143}">
  <dimension ref="A1:I61"/>
  <sheetViews>
    <sheetView zoomScale="80" zoomScaleNormal="80" workbookViewId="0">
      <selection activeCell="D20" sqref="D20:D26"/>
    </sheetView>
  </sheetViews>
  <sheetFormatPr defaultRowHeight="15"/>
  <cols>
    <col min="1" max="1" width="25" bestFit="1" customWidth="1"/>
    <col min="2" max="2" width="49.42578125" bestFit="1" customWidth="1"/>
    <col min="3" max="3" width="5.7109375" bestFit="1" customWidth="1"/>
    <col min="4" max="4" width="12.85546875" style="20" bestFit="1" customWidth="1"/>
    <col min="5" max="5" width="11" style="89" bestFit="1" customWidth="1"/>
    <col min="6" max="6" width="12.85546875" style="77" bestFit="1" customWidth="1"/>
    <col min="7" max="7" width="12.140625" style="164" bestFit="1" customWidth="1"/>
    <col min="8" max="8" width="16" customWidth="1"/>
  </cols>
  <sheetData>
    <row r="1" spans="1:8" ht="35.25">
      <c r="A1" s="1" t="s">
        <v>27</v>
      </c>
      <c r="B1" s="2"/>
      <c r="C1" s="2"/>
      <c r="D1" s="2"/>
      <c r="E1" s="78"/>
      <c r="F1" s="64"/>
      <c r="G1" s="153"/>
      <c r="H1" s="152"/>
    </row>
    <row r="2" spans="1:8" ht="15.75">
      <c r="A2" s="4"/>
      <c r="B2" s="5" t="s">
        <v>68</v>
      </c>
      <c r="C2" s="4"/>
      <c r="D2" s="4"/>
      <c r="E2" s="79"/>
      <c r="F2" s="65"/>
      <c r="G2" s="154"/>
      <c r="H2" s="4"/>
    </row>
    <row r="3" spans="1:8" ht="16.5" thickBot="1">
      <c r="A3" s="4"/>
      <c r="B3" s="5" t="s">
        <v>69</v>
      </c>
      <c r="C3" s="4"/>
      <c r="D3" s="4"/>
      <c r="E3" s="79"/>
      <c r="F3" s="65"/>
      <c r="G3" s="154"/>
      <c r="H3" s="4"/>
    </row>
    <row r="4" spans="1:8" ht="16.5" thickTop="1">
      <c r="A4" s="7"/>
      <c r="B4" s="7"/>
      <c r="C4" s="32"/>
      <c r="D4" s="32"/>
      <c r="E4" s="80"/>
      <c r="F4" s="66"/>
      <c r="G4" s="155"/>
      <c r="H4" s="19"/>
    </row>
    <row r="5" spans="1:8" ht="30.75">
      <c r="A5" s="49"/>
      <c r="B5" s="50" t="s">
        <v>70</v>
      </c>
      <c r="C5" s="51" t="s">
        <v>29</v>
      </c>
      <c r="D5" s="49" t="s">
        <v>30</v>
      </c>
      <c r="E5" s="81" t="s">
        <v>31</v>
      </c>
      <c r="F5" s="67" t="s">
        <v>32</v>
      </c>
      <c r="G5" s="156" t="s">
        <v>9</v>
      </c>
    </row>
    <row r="6" spans="1:8" ht="15.75">
      <c r="A6" s="170" t="s">
        <v>1</v>
      </c>
      <c r="B6" s="52" t="s">
        <v>8</v>
      </c>
      <c r="C6" s="149" t="s">
        <v>35</v>
      </c>
      <c r="D6" s="55">
        <v>4000</v>
      </c>
      <c r="E6" s="82">
        <v>0.27</v>
      </c>
      <c r="F6" s="68">
        <f>ROUND((D6*E6),2)</f>
        <v>1080</v>
      </c>
      <c r="G6" s="157" t="s">
        <v>2</v>
      </c>
    </row>
    <row r="7" spans="1:8" ht="15.75">
      <c r="A7" s="171"/>
      <c r="B7" s="172" t="s">
        <v>10</v>
      </c>
      <c r="C7" s="172"/>
      <c r="D7" s="172"/>
      <c r="E7" s="172"/>
      <c r="F7" s="69">
        <f>SUM(F6:F6)</f>
        <v>1080</v>
      </c>
      <c r="G7" s="158" t="s">
        <v>2</v>
      </c>
    </row>
    <row r="8" spans="1:8" ht="15.75">
      <c r="A8" s="173" t="s">
        <v>3</v>
      </c>
      <c r="B8" s="52" t="s">
        <v>11</v>
      </c>
      <c r="C8" s="52" t="s">
        <v>35</v>
      </c>
      <c r="D8" s="55">
        <v>130</v>
      </c>
      <c r="E8" s="82">
        <v>1.03</v>
      </c>
      <c r="F8" s="70">
        <f>ROUND((D8*E8),2)</f>
        <v>133.9</v>
      </c>
      <c r="G8" s="157" t="s">
        <v>2</v>
      </c>
    </row>
    <row r="9" spans="1:8" ht="15.75">
      <c r="A9" s="173"/>
      <c r="B9" s="52" t="s">
        <v>12</v>
      </c>
      <c r="C9" s="150" t="s">
        <v>36</v>
      </c>
      <c r="D9" s="55">
        <v>0.25</v>
      </c>
      <c r="E9" s="83">
        <v>91.82</v>
      </c>
      <c r="F9" s="70">
        <f t="shared" ref="F9:F28" si="0">ROUND((D9*E9),2)</f>
        <v>22.96</v>
      </c>
      <c r="G9" s="159"/>
    </row>
    <row r="10" spans="1:8" ht="15.75">
      <c r="A10" s="173"/>
      <c r="B10" s="52" t="s">
        <v>56</v>
      </c>
      <c r="C10" s="150" t="s">
        <v>35</v>
      </c>
      <c r="D10" s="55">
        <v>0</v>
      </c>
      <c r="E10" s="82">
        <v>15</v>
      </c>
      <c r="F10" s="70">
        <f t="shared" si="0"/>
        <v>0</v>
      </c>
      <c r="G10" s="157" t="s">
        <v>2</v>
      </c>
    </row>
    <row r="11" spans="1:8" ht="15.75">
      <c r="A11" s="173"/>
      <c r="B11" s="52" t="s">
        <v>57</v>
      </c>
      <c r="C11" s="150" t="s">
        <v>35</v>
      </c>
      <c r="D11" s="55">
        <v>30</v>
      </c>
      <c r="E11" s="82">
        <v>0.3</v>
      </c>
      <c r="F11" s="70">
        <f t="shared" si="0"/>
        <v>9</v>
      </c>
      <c r="G11" s="157" t="s">
        <v>2</v>
      </c>
    </row>
    <row r="12" spans="1:8" ht="15.75">
      <c r="A12" s="173"/>
      <c r="B12" s="52" t="s">
        <v>58</v>
      </c>
      <c r="C12" s="150" t="s">
        <v>35</v>
      </c>
      <c r="D12" s="55">
        <v>90</v>
      </c>
      <c r="E12" s="82">
        <v>0.46</v>
      </c>
      <c r="F12" s="70">
        <f t="shared" si="0"/>
        <v>41.4</v>
      </c>
      <c r="G12" s="157" t="s">
        <v>2</v>
      </c>
    </row>
    <row r="13" spans="1:8" ht="15.75">
      <c r="A13" s="173"/>
      <c r="B13" s="52" t="s">
        <v>59</v>
      </c>
      <c r="C13" s="150" t="s">
        <v>35</v>
      </c>
      <c r="D13" s="55">
        <v>3</v>
      </c>
      <c r="E13" s="82">
        <v>0.74</v>
      </c>
      <c r="F13" s="70">
        <f t="shared" si="0"/>
        <v>2.2200000000000002</v>
      </c>
      <c r="G13" s="157" t="s">
        <v>2</v>
      </c>
    </row>
    <row r="14" spans="1:8" ht="15.75">
      <c r="A14" s="173"/>
      <c r="B14" s="52" t="s">
        <v>60</v>
      </c>
      <c r="C14" s="150" t="s">
        <v>35</v>
      </c>
      <c r="D14" s="55">
        <v>25</v>
      </c>
      <c r="E14" s="82">
        <v>2</v>
      </c>
      <c r="F14" s="70">
        <f t="shared" si="0"/>
        <v>50</v>
      </c>
      <c r="G14" s="157" t="s">
        <v>2</v>
      </c>
    </row>
    <row r="15" spans="1:8" ht="15.75">
      <c r="A15" s="173"/>
      <c r="B15" s="52" t="s">
        <v>61</v>
      </c>
      <c r="C15" s="150" t="s">
        <v>37</v>
      </c>
      <c r="D15" s="55">
        <v>0.5</v>
      </c>
      <c r="E15" s="82">
        <v>95</v>
      </c>
      <c r="F15" s="70">
        <f t="shared" si="0"/>
        <v>47.5</v>
      </c>
      <c r="G15" s="157" t="s">
        <v>2</v>
      </c>
    </row>
    <row r="16" spans="1:8" ht="15.75">
      <c r="A16" s="173"/>
      <c r="B16" s="52" t="s">
        <v>62</v>
      </c>
      <c r="C16" s="150" t="s">
        <v>37</v>
      </c>
      <c r="D16" s="55">
        <v>0.6</v>
      </c>
      <c r="E16" s="82">
        <v>95</v>
      </c>
      <c r="F16" s="70">
        <f t="shared" si="0"/>
        <v>57</v>
      </c>
      <c r="G16" s="157" t="s">
        <v>2</v>
      </c>
    </row>
    <row r="17" spans="1:7" ht="15.75">
      <c r="A17" s="173"/>
      <c r="B17" s="52" t="s">
        <v>63</v>
      </c>
      <c r="C17" s="150" t="s">
        <v>36</v>
      </c>
      <c r="D17" s="55">
        <v>1</v>
      </c>
      <c r="E17" s="83">
        <v>79.31</v>
      </c>
      <c r="F17" s="70">
        <f t="shared" si="0"/>
        <v>79.31</v>
      </c>
      <c r="G17" s="157" t="s">
        <v>2</v>
      </c>
    </row>
    <row r="18" spans="1:7" ht="15.75">
      <c r="A18" s="173"/>
      <c r="B18" s="52" t="s">
        <v>64</v>
      </c>
      <c r="C18" s="150" t="s">
        <v>36</v>
      </c>
      <c r="D18" s="55">
        <v>1</v>
      </c>
      <c r="E18" s="83">
        <v>30.24</v>
      </c>
      <c r="F18" s="70">
        <f t="shared" si="0"/>
        <v>30.24</v>
      </c>
      <c r="G18" s="157" t="s">
        <v>2</v>
      </c>
    </row>
    <row r="19" spans="1:7" ht="15.75">
      <c r="A19" s="173"/>
      <c r="B19" s="52" t="s">
        <v>65</v>
      </c>
      <c r="C19" s="150" t="s">
        <v>36</v>
      </c>
      <c r="D19" s="55">
        <v>1</v>
      </c>
      <c r="E19" s="83">
        <v>52.61</v>
      </c>
      <c r="F19" s="70">
        <f t="shared" si="0"/>
        <v>52.61</v>
      </c>
      <c r="G19" s="157" t="s">
        <v>2</v>
      </c>
    </row>
    <row r="20" spans="1:7" ht="15.75">
      <c r="A20" s="173"/>
      <c r="B20" s="52" t="s">
        <v>66</v>
      </c>
      <c r="C20" s="150" t="s">
        <v>36</v>
      </c>
      <c r="D20" s="55">
        <v>1</v>
      </c>
      <c r="E20" s="83">
        <v>59.44</v>
      </c>
      <c r="F20" s="70">
        <f t="shared" si="0"/>
        <v>59.44</v>
      </c>
      <c r="G20" s="157" t="s">
        <v>2</v>
      </c>
    </row>
    <row r="21" spans="1:7" ht="15.75">
      <c r="A21" s="173"/>
      <c r="B21" s="52" t="s">
        <v>13</v>
      </c>
      <c r="C21" s="150" t="s">
        <v>36</v>
      </c>
      <c r="D21" s="55">
        <v>1</v>
      </c>
      <c r="E21" s="83">
        <v>20</v>
      </c>
      <c r="F21" s="70">
        <f t="shared" si="0"/>
        <v>20</v>
      </c>
      <c r="G21" s="157" t="s">
        <v>2</v>
      </c>
    </row>
    <row r="22" spans="1:7" ht="15.75">
      <c r="A22" s="173"/>
      <c r="B22" s="52" t="s">
        <v>14</v>
      </c>
      <c r="C22" s="150" t="s">
        <v>37</v>
      </c>
      <c r="D22" s="55">
        <f>$D$6/2004</f>
        <v>1.996007984031936</v>
      </c>
      <c r="E22" s="83">
        <v>12</v>
      </c>
      <c r="F22" s="70">
        <f t="shared" si="0"/>
        <v>23.95</v>
      </c>
      <c r="G22" s="157" t="s">
        <v>2</v>
      </c>
    </row>
    <row r="23" spans="1:7" ht="15.75">
      <c r="A23" s="173"/>
      <c r="B23" s="52" t="s">
        <v>15</v>
      </c>
      <c r="C23" s="150" t="s">
        <v>37</v>
      </c>
      <c r="D23" s="55">
        <f t="shared" ref="D23:D24" si="1">$D$6/2004</f>
        <v>1.996007984031936</v>
      </c>
      <c r="E23" s="83">
        <v>45</v>
      </c>
      <c r="F23" s="70">
        <f t="shared" si="0"/>
        <v>89.82</v>
      </c>
      <c r="G23" s="157" t="s">
        <v>2</v>
      </c>
    </row>
    <row r="24" spans="1:7" ht="15.75">
      <c r="A24" s="173"/>
      <c r="B24" s="52" t="s">
        <v>16</v>
      </c>
      <c r="C24" s="150" t="s">
        <v>37</v>
      </c>
      <c r="D24" s="55">
        <f t="shared" si="1"/>
        <v>1.996007984031936</v>
      </c>
      <c r="E24" s="83">
        <v>3</v>
      </c>
      <c r="F24" s="70">
        <f t="shared" si="0"/>
        <v>5.99</v>
      </c>
      <c r="G24" s="157" t="s">
        <v>2</v>
      </c>
    </row>
    <row r="25" spans="1:7" ht="15.75">
      <c r="A25" s="173"/>
      <c r="B25" s="52" t="s">
        <v>17</v>
      </c>
      <c r="C25" s="121" t="s">
        <v>39</v>
      </c>
      <c r="D25" s="57">
        <v>1080</v>
      </c>
      <c r="E25" s="84">
        <v>9.4999999999999998E-3</v>
      </c>
      <c r="F25" s="70">
        <f t="shared" si="0"/>
        <v>10.26</v>
      </c>
      <c r="G25" s="157" t="s">
        <v>2</v>
      </c>
    </row>
    <row r="26" spans="1:7" ht="15.75">
      <c r="A26" s="173"/>
      <c r="B26" s="52" t="s">
        <v>18</v>
      </c>
      <c r="C26" s="150" t="s">
        <v>36</v>
      </c>
      <c r="D26" s="55">
        <v>1</v>
      </c>
      <c r="E26" s="83">
        <v>30</v>
      </c>
      <c r="F26" s="70">
        <f t="shared" si="0"/>
        <v>30</v>
      </c>
      <c r="G26" s="157" t="s">
        <v>2</v>
      </c>
    </row>
    <row r="27" spans="1:7" ht="15.75">
      <c r="A27" s="173"/>
      <c r="B27" s="52" t="s">
        <v>19</v>
      </c>
      <c r="C27" s="150" t="s">
        <v>36</v>
      </c>
      <c r="D27" s="55">
        <v>1</v>
      </c>
      <c r="E27" s="82">
        <v>113.15</v>
      </c>
      <c r="F27" s="70">
        <f t="shared" si="0"/>
        <v>113.15</v>
      </c>
      <c r="G27" s="157" t="s">
        <v>2</v>
      </c>
    </row>
    <row r="28" spans="1:7" ht="15.75">
      <c r="A28" s="173"/>
      <c r="B28" s="52" t="s">
        <v>20</v>
      </c>
      <c r="C28" s="150" t="s">
        <v>38</v>
      </c>
      <c r="D28" s="55">
        <v>4.59</v>
      </c>
      <c r="E28" s="83">
        <v>14.91</v>
      </c>
      <c r="F28" s="70">
        <f t="shared" si="0"/>
        <v>68.44</v>
      </c>
      <c r="G28" s="157" t="s">
        <v>2</v>
      </c>
    </row>
    <row r="29" spans="1:7" ht="15.75">
      <c r="A29" s="173"/>
      <c r="B29" s="52" t="s">
        <v>21</v>
      </c>
      <c r="C29" s="121" t="s">
        <v>39</v>
      </c>
      <c r="D29" s="121">
        <f>(F27+SUM(F8:F20, F28))*6/12</f>
        <v>383.58499999999998</v>
      </c>
      <c r="E29" s="63">
        <v>8.5000000000000006E-2</v>
      </c>
      <c r="F29" s="70">
        <f>ROUND((D29*E29),2)</f>
        <v>32.6</v>
      </c>
      <c r="G29" s="157" t="s">
        <v>2</v>
      </c>
    </row>
    <row r="30" spans="1:7" ht="16.5" thickBot="1">
      <c r="A30" s="173"/>
      <c r="B30" s="59" t="s">
        <v>22</v>
      </c>
      <c r="C30" s="60"/>
      <c r="D30" s="60"/>
      <c r="E30" s="62"/>
      <c r="F30" s="71">
        <f>SUM(F8:F29)</f>
        <v>979.78999999999985</v>
      </c>
      <c r="G30" s="157" t="s">
        <v>2</v>
      </c>
    </row>
    <row r="31" spans="1:7" ht="17.25" thickTop="1" thickBot="1">
      <c r="A31" s="174" t="s">
        <v>4</v>
      </c>
      <c r="B31" s="174"/>
      <c r="C31" s="174"/>
      <c r="D31" s="174"/>
      <c r="E31" s="174"/>
      <c r="F31" s="132">
        <f>SUM(F7+(-F30))</f>
        <v>100.21000000000015</v>
      </c>
      <c r="G31" s="160" t="s">
        <v>2</v>
      </c>
    </row>
    <row r="32" spans="1:7" ht="16.5" thickTop="1">
      <c r="A32" s="175" t="s">
        <v>5</v>
      </c>
      <c r="B32" s="138" t="s">
        <v>19</v>
      </c>
      <c r="C32" s="151" t="s">
        <v>36</v>
      </c>
      <c r="D32" s="139">
        <v>1</v>
      </c>
      <c r="E32" s="140">
        <v>278.7</v>
      </c>
      <c r="F32" s="137">
        <f>ROUND((D32*E32),2)</f>
        <v>278.7</v>
      </c>
      <c r="G32" s="160" t="s">
        <v>2</v>
      </c>
    </row>
    <row r="33" spans="1:9" ht="15.75">
      <c r="A33" s="173"/>
      <c r="B33" s="176" t="s">
        <v>23</v>
      </c>
      <c r="C33" s="176"/>
      <c r="D33" s="176"/>
      <c r="E33" s="176"/>
      <c r="F33" s="71">
        <f>SUM(F32:F32)</f>
        <v>278.7</v>
      </c>
      <c r="G33" s="158" t="s">
        <v>2</v>
      </c>
    </row>
    <row r="34" spans="1:9" ht="15.75">
      <c r="A34" s="173" t="s">
        <v>28</v>
      </c>
      <c r="B34" s="52" t="s">
        <v>33</v>
      </c>
      <c r="C34" s="149" t="s">
        <v>39</v>
      </c>
      <c r="D34" s="122">
        <v>979.79</v>
      </c>
      <c r="E34" s="82">
        <v>7.0000000000000007E-2</v>
      </c>
      <c r="F34" s="70">
        <f>ROUND((D34*E34),2)</f>
        <v>68.59</v>
      </c>
      <c r="G34" s="157" t="s">
        <v>2</v>
      </c>
    </row>
    <row r="35" spans="1:9" ht="15.75">
      <c r="A35" s="173"/>
      <c r="B35" s="176" t="s">
        <v>34</v>
      </c>
      <c r="C35" s="176"/>
      <c r="D35" s="176"/>
      <c r="E35" s="176"/>
      <c r="F35" s="71">
        <f>SUM(F34:F34)</f>
        <v>68.59</v>
      </c>
      <c r="G35" s="158" t="s">
        <v>2</v>
      </c>
    </row>
    <row r="36" spans="1:9" ht="16.5" thickBot="1">
      <c r="A36" s="172" t="s">
        <v>6</v>
      </c>
      <c r="B36" s="172"/>
      <c r="C36" s="172"/>
      <c r="D36" s="172"/>
      <c r="E36" s="172"/>
      <c r="F36" s="71">
        <f>F30+F33+F35</f>
        <v>1327.0799999999997</v>
      </c>
      <c r="G36" s="158" t="s">
        <v>2</v>
      </c>
    </row>
    <row r="37" spans="1:9" ht="17.25" thickTop="1" thickBot="1">
      <c r="A37" s="177" t="s">
        <v>7</v>
      </c>
      <c r="B37" s="177"/>
      <c r="C37" s="177"/>
      <c r="D37" s="177"/>
      <c r="E37" s="177"/>
      <c r="F37" s="142">
        <f>SUM(F7+(-F36))</f>
        <v>-247.0799999999997</v>
      </c>
      <c r="G37" s="161" t="s">
        <v>2</v>
      </c>
    </row>
    <row r="38" spans="1:9" ht="16.5" thickTop="1">
      <c r="A38" s="4"/>
      <c r="B38" s="4"/>
      <c r="C38" s="39"/>
      <c r="D38" s="39"/>
      <c r="E38" s="82"/>
      <c r="F38" s="141"/>
      <c r="G38" s="169"/>
      <c r="H38" s="169"/>
    </row>
    <row r="39" spans="1:9" ht="15.75">
      <c r="A39" s="5"/>
      <c r="B39" s="4"/>
      <c r="C39" s="39"/>
      <c r="D39" s="39"/>
      <c r="E39" s="82"/>
      <c r="F39" s="72"/>
      <c r="G39" s="162"/>
      <c r="H39" s="11"/>
    </row>
    <row r="40" spans="1:9" ht="15.75">
      <c r="A40" s="4"/>
      <c r="B40" s="4"/>
      <c r="C40" s="39"/>
      <c r="D40" s="39"/>
      <c r="E40" s="82"/>
      <c r="F40" s="72"/>
      <c r="G40" s="163"/>
      <c r="H40" s="19"/>
    </row>
    <row r="41" spans="1:9" ht="15.75">
      <c r="A41" s="9"/>
      <c r="B41" s="40"/>
      <c r="C41" s="41"/>
      <c r="D41" s="41"/>
      <c r="E41" s="85"/>
      <c r="F41" s="73"/>
      <c r="G41" s="162"/>
      <c r="H41" s="11"/>
    </row>
    <row r="42" spans="1:9" ht="15.75">
      <c r="A42" s="4"/>
      <c r="B42" s="4"/>
      <c r="C42" s="39"/>
      <c r="D42" s="39"/>
      <c r="E42" s="82"/>
      <c r="F42" s="72"/>
      <c r="G42" s="163"/>
      <c r="H42" s="19"/>
    </row>
    <row r="43" spans="1:9" ht="15.75">
      <c r="A43" s="9"/>
      <c r="B43" s="4"/>
      <c r="C43" s="37"/>
      <c r="D43" s="55"/>
      <c r="E43" s="82"/>
      <c r="F43" s="72"/>
      <c r="G43" s="163"/>
      <c r="H43" s="19"/>
    </row>
    <row r="44" spans="1:9" ht="15.75">
      <c r="A44" s="4"/>
      <c r="B44" s="5"/>
      <c r="C44" s="37"/>
      <c r="D44" s="55"/>
      <c r="E44" s="82"/>
      <c r="F44" s="72"/>
      <c r="G44" s="163"/>
      <c r="H44" s="11"/>
    </row>
    <row r="45" spans="1:9" ht="15.75">
      <c r="A45" s="4"/>
      <c r="B45" s="4"/>
      <c r="C45" s="39"/>
      <c r="D45" s="39"/>
      <c r="E45" s="82"/>
      <c r="F45" s="72"/>
      <c r="G45" s="162"/>
      <c r="H45" s="45"/>
    </row>
    <row r="46" spans="1:9" ht="15.75">
      <c r="A46" s="5"/>
      <c r="B46" s="4"/>
      <c r="C46" s="39"/>
      <c r="D46" s="39"/>
      <c r="E46" s="82"/>
      <c r="F46" s="72"/>
      <c r="G46" s="162"/>
      <c r="H46" s="13"/>
    </row>
    <row r="47" spans="1:9" ht="15.75">
      <c r="A47" s="4"/>
      <c r="B47" s="4"/>
      <c r="C47" s="39"/>
      <c r="D47" s="39"/>
      <c r="E47" s="82"/>
      <c r="F47" s="72"/>
      <c r="G47" s="163"/>
      <c r="H47" s="19"/>
    </row>
    <row r="48" spans="1:9" ht="15.75">
      <c r="A48" s="9"/>
      <c r="B48" s="4"/>
      <c r="C48" s="39"/>
      <c r="D48" s="39"/>
      <c r="E48" s="82"/>
      <c r="F48" s="72"/>
      <c r="G48" s="163"/>
      <c r="H48" s="19"/>
      <c r="I48" s="46"/>
    </row>
    <row r="49" spans="1:8" ht="15.75">
      <c r="A49" s="4"/>
      <c r="B49" s="5"/>
      <c r="C49" s="37"/>
      <c r="D49" s="55"/>
      <c r="E49" s="62"/>
      <c r="F49" s="72"/>
      <c r="G49" s="163"/>
      <c r="H49" s="11"/>
    </row>
    <row r="50" spans="1:8" ht="15.75">
      <c r="A50" s="4"/>
      <c r="B50" s="4"/>
      <c r="C50" s="37"/>
      <c r="D50" s="55"/>
      <c r="E50" s="82"/>
      <c r="F50" s="72"/>
      <c r="G50" s="162"/>
      <c r="H50" s="45"/>
    </row>
    <row r="51" spans="1:8" ht="15.75">
      <c r="A51" s="5"/>
      <c r="B51" s="4"/>
      <c r="C51" s="4"/>
      <c r="D51" s="4"/>
      <c r="E51" s="86"/>
      <c r="F51" s="74"/>
      <c r="G51" s="162"/>
      <c r="H51" s="11"/>
    </row>
    <row r="52" spans="1:8" ht="15.75">
      <c r="A52" s="4"/>
      <c r="B52" s="4"/>
      <c r="C52" s="4"/>
      <c r="D52" s="4"/>
      <c r="E52" s="86"/>
      <c r="F52" s="74"/>
      <c r="G52" s="163"/>
      <c r="H52" s="19"/>
    </row>
    <row r="53" spans="1:8" ht="15.75">
      <c r="A53" s="9"/>
      <c r="B53" s="4"/>
      <c r="C53" s="4"/>
      <c r="D53" s="4"/>
      <c r="E53" s="86"/>
      <c r="F53" s="74"/>
      <c r="G53" s="162"/>
      <c r="H53" s="13"/>
    </row>
    <row r="54" spans="1:8" ht="15.75">
      <c r="A54" s="4"/>
      <c r="B54" s="4"/>
      <c r="C54" s="4"/>
      <c r="D54" s="4"/>
      <c r="E54" s="86"/>
      <c r="F54" s="74"/>
      <c r="G54" s="163"/>
      <c r="H54" s="19"/>
    </row>
    <row r="55" spans="1:8" ht="15.75">
      <c r="A55" s="9"/>
      <c r="B55" s="40"/>
      <c r="C55" s="40"/>
      <c r="D55" s="40"/>
      <c r="E55" s="87"/>
      <c r="F55" s="75"/>
      <c r="G55" s="162"/>
      <c r="H55" s="11"/>
    </row>
    <row r="56" spans="1:8" ht="15.75">
      <c r="A56" s="4"/>
      <c r="B56" s="4"/>
      <c r="C56" s="4"/>
      <c r="D56" s="4"/>
      <c r="E56" s="79"/>
      <c r="F56" s="65"/>
      <c r="G56" s="154"/>
      <c r="H56" s="4"/>
    </row>
    <row r="57" spans="1:8" ht="15.75">
      <c r="A57" s="4"/>
      <c r="B57" s="4"/>
      <c r="C57" s="4"/>
      <c r="D57" s="4"/>
      <c r="E57" s="79"/>
      <c r="F57" s="65"/>
      <c r="G57" s="154"/>
      <c r="H57" s="4"/>
    </row>
    <row r="58" spans="1:8" ht="15.75">
      <c r="A58" s="47"/>
      <c r="B58" s="4"/>
      <c r="C58" s="5"/>
      <c r="D58" s="5"/>
      <c r="E58" s="79"/>
      <c r="F58" s="76"/>
      <c r="G58" s="154"/>
      <c r="H58" s="4"/>
    </row>
    <row r="59" spans="1:8" ht="15.75">
      <c r="A59" s="5"/>
      <c r="B59" s="4"/>
      <c r="C59" s="15"/>
      <c r="D59" s="19"/>
      <c r="E59" s="88"/>
      <c r="F59" s="74"/>
      <c r="G59" s="154"/>
      <c r="H59" s="21"/>
    </row>
    <row r="60" spans="1:8" ht="15.75">
      <c r="A60" s="5"/>
      <c r="B60" s="4"/>
      <c r="C60" s="15"/>
      <c r="D60" s="19"/>
      <c r="E60" s="88"/>
      <c r="F60" s="74"/>
      <c r="G60" s="154"/>
      <c r="H60" s="21"/>
    </row>
    <row r="61" spans="1:8" ht="15.75">
      <c r="A61" s="4"/>
      <c r="B61" s="4"/>
      <c r="C61" s="20"/>
      <c r="F61" s="65"/>
      <c r="G61" s="154"/>
      <c r="H61" s="48"/>
    </row>
  </sheetData>
  <mergeCells count="11">
    <mergeCell ref="G38:H38"/>
    <mergeCell ref="A6:A7"/>
    <mergeCell ref="B7:E7"/>
    <mergeCell ref="A8:A30"/>
    <mergeCell ref="A31:E31"/>
    <mergeCell ref="A32:A33"/>
    <mergeCell ref="B33:E33"/>
    <mergeCell ref="A36:E36"/>
    <mergeCell ref="A37:E37"/>
    <mergeCell ref="A34:A35"/>
    <mergeCell ref="B35:E35"/>
  </mergeCells>
  <pageMargins left="0.7" right="0.7" top="0.75" bottom="0.75" header="0.3" footer="0.3"/>
  <pageSetup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903F0-FFC5-44D4-A5AF-DA74358472D8}">
  <dimension ref="A1:H59"/>
  <sheetViews>
    <sheetView zoomScale="80" zoomScaleNormal="80" workbookViewId="0">
      <selection activeCell="D22" sqref="D22:D26"/>
    </sheetView>
  </sheetViews>
  <sheetFormatPr defaultRowHeight="15"/>
  <cols>
    <col min="1" max="1" width="25" bestFit="1" customWidth="1"/>
    <col min="2" max="2" width="49.42578125" bestFit="1" customWidth="1"/>
    <col min="3" max="3" width="5.7109375" style="106" bestFit="1" customWidth="1"/>
    <col min="4" max="4" width="12.85546875" bestFit="1" customWidth="1"/>
    <col min="5" max="5" width="11" style="89" bestFit="1" customWidth="1"/>
    <col min="6" max="6" width="16.5703125" bestFit="1" customWidth="1"/>
    <col min="7" max="7" width="12.140625" bestFit="1" customWidth="1"/>
  </cols>
  <sheetData>
    <row r="1" spans="1:7" ht="35.25">
      <c r="A1" s="1" t="s">
        <v>26</v>
      </c>
      <c r="B1" s="2"/>
      <c r="C1" s="94"/>
      <c r="D1" s="2"/>
      <c r="E1" s="90"/>
      <c r="F1" s="2"/>
      <c r="G1" s="2"/>
    </row>
    <row r="2" spans="1:7" ht="15.75">
      <c r="A2" s="4"/>
      <c r="B2" s="5" t="s">
        <v>68</v>
      </c>
      <c r="C2" s="95"/>
      <c r="D2" s="4"/>
      <c r="E2" s="91"/>
      <c r="F2" s="4"/>
      <c r="G2" s="4"/>
    </row>
    <row r="3" spans="1:7" ht="16.5" thickBot="1">
      <c r="A3" s="4"/>
      <c r="B3" s="5" t="s">
        <v>69</v>
      </c>
      <c r="C3" s="95"/>
      <c r="D3" s="4"/>
      <c r="E3" s="91"/>
      <c r="F3" s="4"/>
      <c r="G3" s="4"/>
    </row>
    <row r="4" spans="1:7" ht="16.5" thickTop="1">
      <c r="A4" s="7"/>
      <c r="B4" s="7"/>
      <c r="C4" s="96"/>
      <c r="D4" s="33"/>
      <c r="E4" s="80"/>
      <c r="F4" s="16"/>
      <c r="G4" s="17"/>
    </row>
    <row r="5" spans="1:7" ht="30.75">
      <c r="A5" s="49"/>
      <c r="B5" s="50" t="s">
        <v>70</v>
      </c>
      <c r="C5" s="97" t="s">
        <v>29</v>
      </c>
      <c r="D5" s="49" t="s">
        <v>30</v>
      </c>
      <c r="E5" s="81" t="s">
        <v>31</v>
      </c>
      <c r="F5" s="67" t="s">
        <v>32</v>
      </c>
      <c r="G5" s="61" t="s">
        <v>9</v>
      </c>
    </row>
    <row r="6" spans="1:7" ht="15.75">
      <c r="A6" s="170" t="s">
        <v>1</v>
      </c>
      <c r="B6" s="52" t="s">
        <v>8</v>
      </c>
      <c r="C6" s="145" t="s">
        <v>35</v>
      </c>
      <c r="D6" s="55">
        <v>4000</v>
      </c>
      <c r="E6" s="82">
        <v>0.27</v>
      </c>
      <c r="F6" s="68">
        <f>ROUND((D6*E6),2)</f>
        <v>1080</v>
      </c>
      <c r="G6" s="53" t="s">
        <v>2</v>
      </c>
    </row>
    <row r="7" spans="1:7" ht="15.75">
      <c r="A7" s="171"/>
      <c r="B7" s="172" t="s">
        <v>10</v>
      </c>
      <c r="C7" s="172"/>
      <c r="D7" s="172"/>
      <c r="E7" s="172"/>
      <c r="F7" s="69">
        <f>SUM(F6:F6)</f>
        <v>1080</v>
      </c>
      <c r="G7" s="54" t="s">
        <v>2</v>
      </c>
    </row>
    <row r="8" spans="1:7" ht="15.75">
      <c r="A8" s="173" t="s">
        <v>3</v>
      </c>
      <c r="B8" s="52" t="s">
        <v>11</v>
      </c>
      <c r="C8" s="146" t="s">
        <v>35</v>
      </c>
      <c r="D8" s="55">
        <v>130</v>
      </c>
      <c r="E8" s="82">
        <v>1.03</v>
      </c>
      <c r="F8" s="70">
        <f>ROUND((D8*E8),2)</f>
        <v>133.9</v>
      </c>
      <c r="G8" s="53" t="s">
        <v>2</v>
      </c>
    </row>
    <row r="9" spans="1:7" ht="15.75">
      <c r="A9" s="173"/>
      <c r="B9" s="52" t="s">
        <v>12</v>
      </c>
      <c r="C9" s="147" t="s">
        <v>36</v>
      </c>
      <c r="D9" s="55">
        <v>0.25</v>
      </c>
      <c r="E9" s="83">
        <v>91.82</v>
      </c>
      <c r="F9" s="70">
        <f t="shared" ref="F9:F29" si="0">ROUND((D9*E9),2)</f>
        <v>22.96</v>
      </c>
      <c r="G9" s="56"/>
    </row>
    <row r="10" spans="1:7" ht="15.75">
      <c r="A10" s="173"/>
      <c r="B10" s="52" t="s">
        <v>56</v>
      </c>
      <c r="C10" s="147" t="s">
        <v>35</v>
      </c>
      <c r="D10" s="55">
        <v>0</v>
      </c>
      <c r="E10" s="82">
        <v>15</v>
      </c>
      <c r="F10" s="70">
        <f t="shared" si="0"/>
        <v>0</v>
      </c>
      <c r="G10" s="53" t="s">
        <v>2</v>
      </c>
    </row>
    <row r="11" spans="1:7" ht="15.75">
      <c r="A11" s="173"/>
      <c r="B11" s="52" t="s">
        <v>57</v>
      </c>
      <c r="C11" s="147" t="s">
        <v>35</v>
      </c>
      <c r="D11" s="55">
        <v>30</v>
      </c>
      <c r="E11" s="82">
        <v>0.3</v>
      </c>
      <c r="F11" s="70">
        <f t="shared" si="0"/>
        <v>9</v>
      </c>
      <c r="G11" s="53" t="s">
        <v>2</v>
      </c>
    </row>
    <row r="12" spans="1:7" ht="15.75">
      <c r="A12" s="173"/>
      <c r="B12" s="52" t="s">
        <v>58</v>
      </c>
      <c r="C12" s="147" t="s">
        <v>35</v>
      </c>
      <c r="D12" s="55">
        <v>90</v>
      </c>
      <c r="E12" s="82">
        <v>0.46</v>
      </c>
      <c r="F12" s="70">
        <f t="shared" si="0"/>
        <v>41.4</v>
      </c>
      <c r="G12" s="53" t="s">
        <v>2</v>
      </c>
    </row>
    <row r="13" spans="1:7" ht="15.75">
      <c r="A13" s="173"/>
      <c r="B13" s="52" t="s">
        <v>59</v>
      </c>
      <c r="C13" s="147" t="s">
        <v>35</v>
      </c>
      <c r="D13" s="55">
        <v>3</v>
      </c>
      <c r="E13" s="82">
        <v>0.74</v>
      </c>
      <c r="F13" s="70">
        <f t="shared" si="0"/>
        <v>2.2200000000000002</v>
      </c>
      <c r="G13" s="53" t="s">
        <v>2</v>
      </c>
    </row>
    <row r="14" spans="1:7" ht="15.75">
      <c r="A14" s="173"/>
      <c r="B14" s="52" t="s">
        <v>60</v>
      </c>
      <c r="C14" s="147" t="s">
        <v>35</v>
      </c>
      <c r="D14" s="55">
        <v>25</v>
      </c>
      <c r="E14" s="82">
        <v>2</v>
      </c>
      <c r="F14" s="70">
        <f t="shared" si="0"/>
        <v>50</v>
      </c>
      <c r="G14" s="53" t="s">
        <v>2</v>
      </c>
    </row>
    <row r="15" spans="1:7" ht="15.75">
      <c r="A15" s="173"/>
      <c r="B15" s="52" t="s">
        <v>61</v>
      </c>
      <c r="C15" s="147" t="s">
        <v>37</v>
      </c>
      <c r="D15" s="55">
        <v>0.5</v>
      </c>
      <c r="E15" s="82">
        <v>95</v>
      </c>
      <c r="F15" s="70">
        <f t="shared" si="0"/>
        <v>47.5</v>
      </c>
      <c r="G15" s="53" t="s">
        <v>2</v>
      </c>
    </row>
    <row r="16" spans="1:7" ht="15.75">
      <c r="A16" s="173"/>
      <c r="B16" s="52" t="s">
        <v>62</v>
      </c>
      <c r="C16" s="147" t="s">
        <v>37</v>
      </c>
      <c r="D16" s="55">
        <v>0.6</v>
      </c>
      <c r="E16" s="82">
        <v>95</v>
      </c>
      <c r="F16" s="70">
        <f t="shared" si="0"/>
        <v>57</v>
      </c>
      <c r="G16" s="53" t="s">
        <v>2</v>
      </c>
    </row>
    <row r="17" spans="1:7" ht="15.75">
      <c r="A17" s="173"/>
      <c r="B17" s="52" t="s">
        <v>63</v>
      </c>
      <c r="C17" s="147" t="s">
        <v>36</v>
      </c>
      <c r="D17" s="55">
        <v>1</v>
      </c>
      <c r="E17" s="83">
        <v>95.88</v>
      </c>
      <c r="F17" s="70">
        <f t="shared" si="0"/>
        <v>95.88</v>
      </c>
      <c r="G17" s="53" t="s">
        <v>2</v>
      </c>
    </row>
    <row r="18" spans="1:7" ht="15.75">
      <c r="A18" s="173"/>
      <c r="B18" s="52" t="s">
        <v>64</v>
      </c>
      <c r="C18" s="147" t="s">
        <v>36</v>
      </c>
      <c r="D18" s="55">
        <v>1</v>
      </c>
      <c r="E18" s="83">
        <v>30.24</v>
      </c>
      <c r="F18" s="70">
        <f t="shared" si="0"/>
        <v>30.24</v>
      </c>
      <c r="G18" s="53" t="s">
        <v>2</v>
      </c>
    </row>
    <row r="19" spans="1:7" ht="15.75">
      <c r="A19" s="173"/>
      <c r="B19" s="52" t="s">
        <v>65</v>
      </c>
      <c r="C19" s="147" t="s">
        <v>36</v>
      </c>
      <c r="D19" s="55">
        <v>1</v>
      </c>
      <c r="E19" s="83">
        <v>52.61</v>
      </c>
      <c r="F19" s="70">
        <f t="shared" si="0"/>
        <v>52.61</v>
      </c>
      <c r="G19" s="53" t="s">
        <v>2</v>
      </c>
    </row>
    <row r="20" spans="1:7" ht="15.75">
      <c r="A20" s="173"/>
      <c r="B20" s="52" t="s">
        <v>66</v>
      </c>
      <c r="C20" s="147" t="s">
        <v>36</v>
      </c>
      <c r="D20" s="55">
        <v>1</v>
      </c>
      <c r="E20" s="83">
        <v>59.44</v>
      </c>
      <c r="F20" s="70">
        <f t="shared" si="0"/>
        <v>59.44</v>
      </c>
      <c r="G20" s="53" t="s">
        <v>2</v>
      </c>
    </row>
    <row r="21" spans="1:7" ht="15.75">
      <c r="A21" s="173"/>
      <c r="B21" s="52" t="s">
        <v>13</v>
      </c>
      <c r="C21" s="147" t="s">
        <v>36</v>
      </c>
      <c r="D21" s="55">
        <v>1</v>
      </c>
      <c r="E21" s="83">
        <v>20</v>
      </c>
      <c r="F21" s="70">
        <f t="shared" si="0"/>
        <v>20</v>
      </c>
      <c r="G21" s="53" t="s">
        <v>2</v>
      </c>
    </row>
    <row r="22" spans="1:7" ht="15.75">
      <c r="A22" s="173"/>
      <c r="B22" s="52" t="s">
        <v>14</v>
      </c>
      <c r="C22" s="147" t="s">
        <v>37</v>
      </c>
      <c r="D22" s="55">
        <f>$D$6/2004</f>
        <v>1.996007984031936</v>
      </c>
      <c r="E22" s="83">
        <v>12</v>
      </c>
      <c r="F22" s="70">
        <f t="shared" si="0"/>
        <v>23.95</v>
      </c>
      <c r="G22" s="53" t="s">
        <v>2</v>
      </c>
    </row>
    <row r="23" spans="1:7" ht="15.75">
      <c r="A23" s="173"/>
      <c r="B23" s="52" t="s">
        <v>15</v>
      </c>
      <c r="C23" s="147" t="s">
        <v>37</v>
      </c>
      <c r="D23" s="55">
        <f t="shared" ref="D23:D24" si="1">$D$6/2004</f>
        <v>1.996007984031936</v>
      </c>
      <c r="E23" s="83">
        <v>45</v>
      </c>
      <c r="F23" s="70">
        <f t="shared" si="0"/>
        <v>89.82</v>
      </c>
      <c r="G23" s="53" t="s">
        <v>2</v>
      </c>
    </row>
    <row r="24" spans="1:7" ht="15.75">
      <c r="A24" s="173"/>
      <c r="B24" s="52" t="s">
        <v>16</v>
      </c>
      <c r="C24" s="147" t="s">
        <v>37</v>
      </c>
      <c r="D24" s="55">
        <f t="shared" si="1"/>
        <v>1.996007984031936</v>
      </c>
      <c r="E24" s="83">
        <v>3</v>
      </c>
      <c r="F24" s="70">
        <f t="shared" si="0"/>
        <v>5.99</v>
      </c>
      <c r="G24" s="53" t="s">
        <v>2</v>
      </c>
    </row>
    <row r="25" spans="1:7" ht="15.75">
      <c r="A25" s="173"/>
      <c r="B25" s="52" t="s">
        <v>17</v>
      </c>
      <c r="C25" s="148" t="s">
        <v>39</v>
      </c>
      <c r="D25" s="57">
        <v>1080</v>
      </c>
      <c r="E25" s="58">
        <v>9.4999999999999998E-3</v>
      </c>
      <c r="F25" s="70">
        <f t="shared" si="0"/>
        <v>10.26</v>
      </c>
      <c r="G25" s="53" t="s">
        <v>2</v>
      </c>
    </row>
    <row r="26" spans="1:7" ht="15.75">
      <c r="A26" s="173"/>
      <c r="B26" s="52" t="s">
        <v>18</v>
      </c>
      <c r="C26" s="147" t="s">
        <v>36</v>
      </c>
      <c r="D26" s="55">
        <v>1</v>
      </c>
      <c r="E26" s="83">
        <v>30</v>
      </c>
      <c r="F26" s="70">
        <f t="shared" si="0"/>
        <v>30</v>
      </c>
      <c r="G26" s="53" t="s">
        <v>2</v>
      </c>
    </row>
    <row r="27" spans="1:7" ht="15.75">
      <c r="A27" s="173"/>
      <c r="B27" s="52" t="s">
        <v>19</v>
      </c>
      <c r="C27" s="147" t="s">
        <v>36</v>
      </c>
      <c r="D27" s="55">
        <v>1</v>
      </c>
      <c r="E27" s="82">
        <v>120.8</v>
      </c>
      <c r="F27" s="70">
        <f t="shared" si="0"/>
        <v>120.8</v>
      </c>
      <c r="G27" s="53" t="s">
        <v>2</v>
      </c>
    </row>
    <row r="28" spans="1:7" ht="15.75">
      <c r="A28" s="173"/>
      <c r="B28" s="52" t="s">
        <v>20</v>
      </c>
      <c r="C28" s="147" t="s">
        <v>38</v>
      </c>
      <c r="D28" s="55">
        <v>4.21</v>
      </c>
      <c r="E28" s="83">
        <v>14.91</v>
      </c>
      <c r="F28" s="70">
        <f t="shared" si="0"/>
        <v>62.77</v>
      </c>
      <c r="G28" s="53" t="s">
        <v>2</v>
      </c>
    </row>
    <row r="29" spans="1:7" ht="15.75">
      <c r="A29" s="173"/>
      <c r="B29" s="52" t="s">
        <v>21</v>
      </c>
      <c r="C29" s="148" t="s">
        <v>39</v>
      </c>
      <c r="D29" s="121">
        <f>(F27+SUM(F8:F20, F28))*6/12</f>
        <v>392.85999999999996</v>
      </c>
      <c r="E29" s="63">
        <v>8.5000000000000006E-2</v>
      </c>
      <c r="F29" s="70">
        <f t="shared" si="0"/>
        <v>33.39</v>
      </c>
      <c r="G29" s="53" t="s">
        <v>2</v>
      </c>
    </row>
    <row r="30" spans="1:7" ht="16.5" thickBot="1">
      <c r="A30" s="173"/>
      <c r="B30" s="59" t="s">
        <v>22</v>
      </c>
      <c r="C30" s="99"/>
      <c r="D30" s="60"/>
      <c r="E30" s="62"/>
      <c r="F30" s="71">
        <f>SUM(F8:F29)</f>
        <v>999.13</v>
      </c>
      <c r="G30" s="53" t="s">
        <v>2</v>
      </c>
    </row>
    <row r="31" spans="1:7" ht="17.25" thickTop="1" thickBot="1">
      <c r="A31" s="177" t="s">
        <v>4</v>
      </c>
      <c r="B31" s="177"/>
      <c r="C31" s="177"/>
      <c r="D31" s="177"/>
      <c r="E31" s="177"/>
      <c r="F31" s="132">
        <f>SUM(F7+(-F30))</f>
        <v>80.87</v>
      </c>
      <c r="G31" s="133" t="s">
        <v>2</v>
      </c>
    </row>
    <row r="32" spans="1:7" ht="16.5" thickTop="1">
      <c r="A32" s="173" t="s">
        <v>5</v>
      </c>
      <c r="B32" s="52" t="s">
        <v>19</v>
      </c>
      <c r="C32" s="145" t="s">
        <v>36</v>
      </c>
      <c r="D32" s="55">
        <v>1</v>
      </c>
      <c r="E32" s="82">
        <v>299.47000000000003</v>
      </c>
      <c r="F32" s="137">
        <f>ROUND((D32*E32),2)</f>
        <v>299.47000000000003</v>
      </c>
      <c r="G32" s="133" t="s">
        <v>2</v>
      </c>
    </row>
    <row r="33" spans="1:8" ht="15.75">
      <c r="A33" s="173"/>
      <c r="B33" s="176" t="s">
        <v>23</v>
      </c>
      <c r="C33" s="176"/>
      <c r="D33" s="176"/>
      <c r="E33" s="176"/>
      <c r="F33" s="71">
        <f>SUM(F32:F32)</f>
        <v>299.47000000000003</v>
      </c>
      <c r="G33" s="54" t="s">
        <v>2</v>
      </c>
    </row>
    <row r="34" spans="1:8" ht="15.75">
      <c r="A34" s="173" t="s">
        <v>28</v>
      </c>
      <c r="B34" s="52" t="s">
        <v>33</v>
      </c>
      <c r="C34" s="145" t="s">
        <v>39</v>
      </c>
      <c r="D34" s="122">
        <v>999.98</v>
      </c>
      <c r="E34" s="63">
        <v>7.0000000000000007E-2</v>
      </c>
      <c r="F34" s="70">
        <f>ROUND((D34*E34),2)</f>
        <v>70</v>
      </c>
      <c r="G34" s="53" t="s">
        <v>2</v>
      </c>
    </row>
    <row r="35" spans="1:8" ht="15.75">
      <c r="A35" s="173"/>
      <c r="B35" s="176" t="s">
        <v>34</v>
      </c>
      <c r="C35" s="176"/>
      <c r="D35" s="176"/>
      <c r="E35" s="176"/>
      <c r="F35" s="71">
        <f>SUM(F34:F34)</f>
        <v>70</v>
      </c>
      <c r="G35" s="54" t="s">
        <v>2</v>
      </c>
    </row>
    <row r="36" spans="1:8" ht="16.5" thickBot="1">
      <c r="A36" s="172" t="s">
        <v>6</v>
      </c>
      <c r="B36" s="172"/>
      <c r="C36" s="172"/>
      <c r="D36" s="172"/>
      <c r="E36" s="172"/>
      <c r="F36" s="71">
        <f>F30+F33+F35</f>
        <v>1368.6</v>
      </c>
      <c r="G36" s="136" t="s">
        <v>2</v>
      </c>
    </row>
    <row r="37" spans="1:8" ht="17.25" thickTop="1" thickBot="1">
      <c r="A37" s="177" t="s">
        <v>7</v>
      </c>
      <c r="B37" s="177"/>
      <c r="C37" s="177"/>
      <c r="D37" s="177"/>
      <c r="E37" s="177"/>
      <c r="F37" s="142">
        <f>SUM(F7+(-F36))</f>
        <v>-288.59999999999991</v>
      </c>
      <c r="G37" s="131" t="s">
        <v>2</v>
      </c>
    </row>
    <row r="38" spans="1:8" ht="16.5" thickTop="1">
      <c r="A38" s="4"/>
      <c r="B38" s="4"/>
      <c r="C38" s="100"/>
      <c r="D38" s="35"/>
      <c r="E38" s="82"/>
      <c r="F38" s="16"/>
      <c r="G38" s="19"/>
    </row>
    <row r="39" spans="1:8" ht="15.75">
      <c r="A39" s="9"/>
      <c r="B39" s="40"/>
      <c r="C39" s="101"/>
      <c r="D39" s="42"/>
      <c r="E39" s="85"/>
      <c r="F39" s="12"/>
      <c r="G39" s="11"/>
    </row>
    <row r="40" spans="1:8" ht="15.75">
      <c r="A40" s="4"/>
      <c r="B40" s="4"/>
      <c r="C40" s="100"/>
      <c r="D40" s="35"/>
      <c r="E40" s="82"/>
      <c r="F40" s="18"/>
      <c r="G40" s="19"/>
    </row>
    <row r="41" spans="1:8" ht="15.75">
      <c r="A41" s="9"/>
      <c r="B41" s="4"/>
      <c r="C41" s="98"/>
      <c r="D41" s="35"/>
      <c r="E41" s="82"/>
      <c r="F41" s="18"/>
      <c r="G41" s="19"/>
    </row>
    <row r="42" spans="1:8" ht="15.75">
      <c r="A42" s="4"/>
      <c r="B42" s="5"/>
      <c r="C42" s="98"/>
      <c r="D42" s="35"/>
      <c r="E42" s="82"/>
      <c r="F42" s="8"/>
      <c r="G42" s="11"/>
    </row>
    <row r="43" spans="1:8" ht="15.75">
      <c r="A43" s="4"/>
      <c r="B43" s="4"/>
      <c r="C43" s="100"/>
      <c r="D43" s="35"/>
      <c r="E43" s="82"/>
      <c r="F43" s="44"/>
      <c r="G43" s="45"/>
    </row>
    <row r="44" spans="1:8" ht="15.75">
      <c r="A44" s="5"/>
      <c r="B44" s="4"/>
      <c r="C44" s="100"/>
      <c r="D44" s="35"/>
      <c r="E44" s="82"/>
      <c r="F44" s="12"/>
      <c r="G44" s="13"/>
      <c r="H44" s="46"/>
    </row>
    <row r="45" spans="1:8" ht="15.75">
      <c r="A45" s="4"/>
      <c r="B45" s="4"/>
      <c r="C45" s="100"/>
      <c r="D45" s="35"/>
      <c r="E45" s="82"/>
      <c r="F45" s="18"/>
      <c r="G45" s="19"/>
    </row>
    <row r="46" spans="1:8" ht="15.75">
      <c r="A46" s="9"/>
      <c r="B46" s="4"/>
      <c r="C46" s="100"/>
      <c r="D46" s="35"/>
      <c r="E46" s="82"/>
      <c r="F46" s="18"/>
      <c r="G46" s="19"/>
    </row>
    <row r="47" spans="1:8" ht="15.75">
      <c r="A47" s="4"/>
      <c r="B47" s="5"/>
      <c r="C47" s="98"/>
      <c r="D47" s="38"/>
      <c r="E47" s="82"/>
      <c r="F47" s="8"/>
      <c r="G47" s="11"/>
    </row>
    <row r="48" spans="1:8" ht="15.75">
      <c r="A48" s="4"/>
      <c r="B48" s="4"/>
      <c r="C48" s="98"/>
      <c r="D48" s="35"/>
      <c r="E48" s="82"/>
      <c r="F48" s="44"/>
      <c r="G48" s="45"/>
    </row>
    <row r="49" spans="1:7" ht="15.75">
      <c r="A49" s="5"/>
      <c r="B49" s="4"/>
      <c r="C49" s="95"/>
      <c r="D49" s="18"/>
      <c r="E49" s="86"/>
      <c r="F49" s="12"/>
      <c r="G49" s="11"/>
    </row>
    <row r="50" spans="1:7" ht="15.75">
      <c r="A50" s="4"/>
      <c r="B50" s="4"/>
      <c r="C50" s="95"/>
      <c r="D50" s="18"/>
      <c r="E50" s="86"/>
      <c r="F50" s="18"/>
      <c r="G50" s="19"/>
    </row>
    <row r="51" spans="1:7" ht="15.75">
      <c r="A51" s="9"/>
      <c r="B51" s="4"/>
      <c r="C51" s="95"/>
      <c r="D51" s="18"/>
      <c r="E51" s="86"/>
      <c r="F51" s="12"/>
      <c r="G51" s="13"/>
    </row>
    <row r="52" spans="1:7" ht="15.75">
      <c r="A52" s="4"/>
      <c r="B52" s="4"/>
      <c r="C52" s="95"/>
      <c r="D52" s="18"/>
      <c r="E52" s="86"/>
      <c r="F52" s="8"/>
      <c r="G52" s="19"/>
    </row>
    <row r="53" spans="1:7" ht="15.75">
      <c r="A53" s="9"/>
      <c r="B53" s="40"/>
      <c r="C53" s="102"/>
      <c r="D53" s="44"/>
      <c r="E53" s="87"/>
      <c r="F53" s="12"/>
      <c r="G53" s="11"/>
    </row>
    <row r="54" spans="1:7" ht="15.75">
      <c r="A54" s="4"/>
      <c r="B54" s="4"/>
      <c r="C54" s="95"/>
      <c r="D54" s="4"/>
      <c r="E54" s="91"/>
      <c r="F54" s="4"/>
      <c r="G54" s="4"/>
    </row>
    <row r="55" spans="1:7" ht="15.75">
      <c r="A55" s="4"/>
      <c r="B55" s="4"/>
      <c r="C55" s="95"/>
      <c r="D55" s="4"/>
      <c r="E55" s="91"/>
      <c r="F55" s="4"/>
      <c r="G55" s="4"/>
    </row>
    <row r="56" spans="1:7" ht="15.75">
      <c r="A56" s="47"/>
      <c r="B56" s="4"/>
      <c r="C56" s="103"/>
      <c r="D56" s="4"/>
      <c r="E56" s="92"/>
      <c r="F56" s="4"/>
      <c r="G56" s="4"/>
    </row>
    <row r="57" spans="1:7" ht="15.75">
      <c r="A57" s="5"/>
      <c r="B57" s="4"/>
      <c r="C57" s="104"/>
      <c r="D57" s="10"/>
      <c r="E57" s="93"/>
      <c r="F57" s="4"/>
      <c r="G57" s="21"/>
    </row>
    <row r="58" spans="1:7" ht="15.75">
      <c r="A58" s="5"/>
      <c r="B58" s="4"/>
      <c r="C58" s="104"/>
      <c r="D58" s="10"/>
      <c r="E58" s="93"/>
      <c r="F58" s="4"/>
      <c r="G58" s="21"/>
    </row>
    <row r="59" spans="1:7" ht="15.75">
      <c r="A59" s="4"/>
      <c r="B59" s="4"/>
      <c r="C59" s="105"/>
      <c r="D59" s="20"/>
      <c r="E59" s="91"/>
      <c r="F59" s="4"/>
      <c r="G59" s="48"/>
    </row>
  </sheetData>
  <mergeCells count="10">
    <mergeCell ref="A37:E37"/>
    <mergeCell ref="A6:A7"/>
    <mergeCell ref="A8:A30"/>
    <mergeCell ref="A32:A33"/>
    <mergeCell ref="B7:E7"/>
    <mergeCell ref="A31:E31"/>
    <mergeCell ref="B33:E33"/>
    <mergeCell ref="A34:A35"/>
    <mergeCell ref="B35:E35"/>
    <mergeCell ref="A36:E36"/>
  </mergeCells>
  <pageMargins left="0.7" right="0.7" top="0.75" bottom="0.75" header="0.3" footer="0.3"/>
  <pageSetup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4501B-9752-4A4E-9D20-C397D1BF2A0D}">
  <dimension ref="A1:U3185"/>
  <sheetViews>
    <sheetView zoomScale="80" zoomScaleNormal="80" zoomScaleSheetLayoutView="80" workbookViewId="0">
      <selection activeCell="D22" sqref="D22:D26"/>
    </sheetView>
  </sheetViews>
  <sheetFormatPr defaultColWidth="12.42578125" defaultRowHeight="15"/>
  <cols>
    <col min="1" max="1" width="25" style="4" bestFit="1" customWidth="1"/>
    <col min="2" max="2" width="49.42578125" style="4" bestFit="1" customWidth="1"/>
    <col min="3" max="3" width="5.7109375" style="4" bestFit="1" customWidth="1"/>
    <col min="4" max="4" width="11" style="4" bestFit="1" customWidth="1"/>
    <col min="5" max="5" width="11" style="6" bestFit="1" customWidth="1"/>
    <col min="6" max="6" width="16.5703125" style="4" bestFit="1" customWidth="1"/>
    <col min="7" max="7" width="12.140625" style="4" bestFit="1" customWidth="1"/>
    <col min="8" max="9" width="12.42578125" style="4"/>
    <col min="10" max="10" width="9.85546875" style="4" customWidth="1"/>
    <col min="11" max="11" width="12.42578125" style="4"/>
    <col min="12" max="12" width="13.7109375" style="4" customWidth="1"/>
    <col min="13" max="254" width="12.42578125" style="4"/>
    <col min="255" max="255" width="10" style="4" customWidth="1"/>
    <col min="256" max="256" width="43.42578125" style="4" customWidth="1"/>
    <col min="257" max="257" width="9.42578125" style="4" customWidth="1"/>
    <col min="258" max="258" width="12.7109375" style="4" customWidth="1"/>
    <col min="259" max="259" width="16.140625" style="4" customWidth="1"/>
    <col min="260" max="260" width="16.7109375" style="4" customWidth="1"/>
    <col min="261" max="261" width="16" style="4" customWidth="1"/>
    <col min="262" max="262" width="6.5703125" style="4" customWidth="1"/>
    <col min="263" max="263" width="9.85546875" style="4" customWidth="1"/>
    <col min="264" max="265" width="12.42578125" style="4"/>
    <col min="266" max="266" width="9.85546875" style="4" customWidth="1"/>
    <col min="267" max="267" width="12.42578125" style="4"/>
    <col min="268" max="268" width="13.7109375" style="4" customWidth="1"/>
    <col min="269" max="510" width="12.42578125" style="4"/>
    <col min="511" max="511" width="10" style="4" customWidth="1"/>
    <col min="512" max="512" width="43.42578125" style="4" customWidth="1"/>
    <col min="513" max="513" width="9.42578125" style="4" customWidth="1"/>
    <col min="514" max="514" width="12.7109375" style="4" customWidth="1"/>
    <col min="515" max="515" width="16.140625" style="4" customWidth="1"/>
    <col min="516" max="516" width="16.7109375" style="4" customWidth="1"/>
    <col min="517" max="517" width="16" style="4" customWidth="1"/>
    <col min="518" max="518" width="6.5703125" style="4" customWidth="1"/>
    <col min="519" max="519" width="9.85546875" style="4" customWidth="1"/>
    <col min="520" max="521" width="12.42578125" style="4"/>
    <col min="522" max="522" width="9.85546875" style="4" customWidth="1"/>
    <col min="523" max="523" width="12.42578125" style="4"/>
    <col min="524" max="524" width="13.7109375" style="4" customWidth="1"/>
    <col min="525" max="766" width="12.42578125" style="4"/>
    <col min="767" max="767" width="10" style="4" customWidth="1"/>
    <col min="768" max="768" width="43.42578125" style="4" customWidth="1"/>
    <col min="769" max="769" width="9.42578125" style="4" customWidth="1"/>
    <col min="770" max="770" width="12.7109375" style="4" customWidth="1"/>
    <col min="771" max="771" width="16.140625" style="4" customWidth="1"/>
    <col min="772" max="772" width="16.7109375" style="4" customWidth="1"/>
    <col min="773" max="773" width="16" style="4" customWidth="1"/>
    <col min="774" max="774" width="6.5703125" style="4" customWidth="1"/>
    <col min="775" max="775" width="9.85546875" style="4" customWidth="1"/>
    <col min="776" max="777" width="12.42578125" style="4"/>
    <col min="778" max="778" width="9.85546875" style="4" customWidth="1"/>
    <col min="779" max="779" width="12.42578125" style="4"/>
    <col min="780" max="780" width="13.7109375" style="4" customWidth="1"/>
    <col min="781" max="1022" width="12.42578125" style="4"/>
    <col min="1023" max="1023" width="10" style="4" customWidth="1"/>
    <col min="1024" max="1024" width="43.42578125" style="4" customWidth="1"/>
    <col min="1025" max="1025" width="9.42578125" style="4" customWidth="1"/>
    <col min="1026" max="1026" width="12.7109375" style="4" customWidth="1"/>
    <col min="1027" max="1027" width="16.140625" style="4" customWidth="1"/>
    <col min="1028" max="1028" width="16.7109375" style="4" customWidth="1"/>
    <col min="1029" max="1029" width="16" style="4" customWidth="1"/>
    <col min="1030" max="1030" width="6.5703125" style="4" customWidth="1"/>
    <col min="1031" max="1031" width="9.85546875" style="4" customWidth="1"/>
    <col min="1032" max="1033" width="12.42578125" style="4"/>
    <col min="1034" max="1034" width="9.85546875" style="4" customWidth="1"/>
    <col min="1035" max="1035" width="12.42578125" style="4"/>
    <col min="1036" max="1036" width="13.7109375" style="4" customWidth="1"/>
    <col min="1037" max="1278" width="12.42578125" style="4"/>
    <col min="1279" max="1279" width="10" style="4" customWidth="1"/>
    <col min="1280" max="1280" width="43.42578125" style="4" customWidth="1"/>
    <col min="1281" max="1281" width="9.42578125" style="4" customWidth="1"/>
    <col min="1282" max="1282" width="12.7109375" style="4" customWidth="1"/>
    <col min="1283" max="1283" width="16.140625" style="4" customWidth="1"/>
    <col min="1284" max="1284" width="16.7109375" style="4" customWidth="1"/>
    <col min="1285" max="1285" width="16" style="4" customWidth="1"/>
    <col min="1286" max="1286" width="6.5703125" style="4" customWidth="1"/>
    <col min="1287" max="1287" width="9.85546875" style="4" customWidth="1"/>
    <col min="1288" max="1289" width="12.42578125" style="4"/>
    <col min="1290" max="1290" width="9.85546875" style="4" customWidth="1"/>
    <col min="1291" max="1291" width="12.42578125" style="4"/>
    <col min="1292" max="1292" width="13.7109375" style="4" customWidth="1"/>
    <col min="1293" max="1534" width="12.42578125" style="4"/>
    <col min="1535" max="1535" width="10" style="4" customWidth="1"/>
    <col min="1536" max="1536" width="43.42578125" style="4" customWidth="1"/>
    <col min="1537" max="1537" width="9.42578125" style="4" customWidth="1"/>
    <col min="1538" max="1538" width="12.7109375" style="4" customWidth="1"/>
    <col min="1539" max="1539" width="16.140625" style="4" customWidth="1"/>
    <col min="1540" max="1540" width="16.7109375" style="4" customWidth="1"/>
    <col min="1541" max="1541" width="16" style="4" customWidth="1"/>
    <col min="1542" max="1542" width="6.5703125" style="4" customWidth="1"/>
    <col min="1543" max="1543" width="9.85546875" style="4" customWidth="1"/>
    <col min="1544" max="1545" width="12.42578125" style="4"/>
    <col min="1546" max="1546" width="9.85546875" style="4" customWidth="1"/>
    <col min="1547" max="1547" width="12.42578125" style="4"/>
    <col min="1548" max="1548" width="13.7109375" style="4" customWidth="1"/>
    <col min="1549" max="1790" width="12.42578125" style="4"/>
    <col min="1791" max="1791" width="10" style="4" customWidth="1"/>
    <col min="1792" max="1792" width="43.42578125" style="4" customWidth="1"/>
    <col min="1793" max="1793" width="9.42578125" style="4" customWidth="1"/>
    <col min="1794" max="1794" width="12.7109375" style="4" customWidth="1"/>
    <col min="1795" max="1795" width="16.140625" style="4" customWidth="1"/>
    <col min="1796" max="1796" width="16.7109375" style="4" customWidth="1"/>
    <col min="1797" max="1797" width="16" style="4" customWidth="1"/>
    <col min="1798" max="1798" width="6.5703125" style="4" customWidth="1"/>
    <col min="1799" max="1799" width="9.85546875" style="4" customWidth="1"/>
    <col min="1800" max="1801" width="12.42578125" style="4"/>
    <col min="1802" max="1802" width="9.85546875" style="4" customWidth="1"/>
    <col min="1803" max="1803" width="12.42578125" style="4"/>
    <col min="1804" max="1804" width="13.7109375" style="4" customWidth="1"/>
    <col min="1805" max="2046" width="12.42578125" style="4"/>
    <col min="2047" max="2047" width="10" style="4" customWidth="1"/>
    <col min="2048" max="2048" width="43.42578125" style="4" customWidth="1"/>
    <col min="2049" max="2049" width="9.42578125" style="4" customWidth="1"/>
    <col min="2050" max="2050" width="12.7109375" style="4" customWidth="1"/>
    <col min="2051" max="2051" width="16.140625" style="4" customWidth="1"/>
    <col min="2052" max="2052" width="16.7109375" style="4" customWidth="1"/>
    <col min="2053" max="2053" width="16" style="4" customWidth="1"/>
    <col min="2054" max="2054" width="6.5703125" style="4" customWidth="1"/>
    <col min="2055" max="2055" width="9.85546875" style="4" customWidth="1"/>
    <col min="2056" max="2057" width="12.42578125" style="4"/>
    <col min="2058" max="2058" width="9.85546875" style="4" customWidth="1"/>
    <col min="2059" max="2059" width="12.42578125" style="4"/>
    <col min="2060" max="2060" width="13.7109375" style="4" customWidth="1"/>
    <col min="2061" max="2302" width="12.42578125" style="4"/>
    <col min="2303" max="2303" width="10" style="4" customWidth="1"/>
    <col min="2304" max="2304" width="43.42578125" style="4" customWidth="1"/>
    <col min="2305" max="2305" width="9.42578125" style="4" customWidth="1"/>
    <col min="2306" max="2306" width="12.7109375" style="4" customWidth="1"/>
    <col min="2307" max="2307" width="16.140625" style="4" customWidth="1"/>
    <col min="2308" max="2308" width="16.7109375" style="4" customWidth="1"/>
    <col min="2309" max="2309" width="16" style="4" customWidth="1"/>
    <col min="2310" max="2310" width="6.5703125" style="4" customWidth="1"/>
    <col min="2311" max="2311" width="9.85546875" style="4" customWidth="1"/>
    <col min="2312" max="2313" width="12.42578125" style="4"/>
    <col min="2314" max="2314" width="9.85546875" style="4" customWidth="1"/>
    <col min="2315" max="2315" width="12.42578125" style="4"/>
    <col min="2316" max="2316" width="13.7109375" style="4" customWidth="1"/>
    <col min="2317" max="2558" width="12.42578125" style="4"/>
    <col min="2559" max="2559" width="10" style="4" customWidth="1"/>
    <col min="2560" max="2560" width="43.42578125" style="4" customWidth="1"/>
    <col min="2561" max="2561" width="9.42578125" style="4" customWidth="1"/>
    <col min="2562" max="2562" width="12.7109375" style="4" customWidth="1"/>
    <col min="2563" max="2563" width="16.140625" style="4" customWidth="1"/>
    <col min="2564" max="2564" width="16.7109375" style="4" customWidth="1"/>
    <col min="2565" max="2565" width="16" style="4" customWidth="1"/>
    <col min="2566" max="2566" width="6.5703125" style="4" customWidth="1"/>
    <col min="2567" max="2567" width="9.85546875" style="4" customWidth="1"/>
    <col min="2568" max="2569" width="12.42578125" style="4"/>
    <col min="2570" max="2570" width="9.85546875" style="4" customWidth="1"/>
    <col min="2571" max="2571" width="12.42578125" style="4"/>
    <col min="2572" max="2572" width="13.7109375" style="4" customWidth="1"/>
    <col min="2573" max="2814" width="12.42578125" style="4"/>
    <col min="2815" max="2815" width="10" style="4" customWidth="1"/>
    <col min="2816" max="2816" width="43.42578125" style="4" customWidth="1"/>
    <col min="2817" max="2817" width="9.42578125" style="4" customWidth="1"/>
    <col min="2818" max="2818" width="12.7109375" style="4" customWidth="1"/>
    <col min="2819" max="2819" width="16.140625" style="4" customWidth="1"/>
    <col min="2820" max="2820" width="16.7109375" style="4" customWidth="1"/>
    <col min="2821" max="2821" width="16" style="4" customWidth="1"/>
    <col min="2822" max="2822" width="6.5703125" style="4" customWidth="1"/>
    <col min="2823" max="2823" width="9.85546875" style="4" customWidth="1"/>
    <col min="2824" max="2825" width="12.42578125" style="4"/>
    <col min="2826" max="2826" width="9.85546875" style="4" customWidth="1"/>
    <col min="2827" max="2827" width="12.42578125" style="4"/>
    <col min="2828" max="2828" width="13.7109375" style="4" customWidth="1"/>
    <col min="2829" max="3070" width="12.42578125" style="4"/>
    <col min="3071" max="3071" width="10" style="4" customWidth="1"/>
    <col min="3072" max="3072" width="43.42578125" style="4" customWidth="1"/>
    <col min="3073" max="3073" width="9.42578125" style="4" customWidth="1"/>
    <col min="3074" max="3074" width="12.7109375" style="4" customWidth="1"/>
    <col min="3075" max="3075" width="16.140625" style="4" customWidth="1"/>
    <col min="3076" max="3076" width="16.7109375" style="4" customWidth="1"/>
    <col min="3077" max="3077" width="16" style="4" customWidth="1"/>
    <col min="3078" max="3078" width="6.5703125" style="4" customWidth="1"/>
    <col min="3079" max="3079" width="9.85546875" style="4" customWidth="1"/>
    <col min="3080" max="3081" width="12.42578125" style="4"/>
    <col min="3082" max="3082" width="9.85546875" style="4" customWidth="1"/>
    <col min="3083" max="3083" width="12.42578125" style="4"/>
    <col min="3084" max="3084" width="13.7109375" style="4" customWidth="1"/>
    <col min="3085" max="3326" width="12.42578125" style="4"/>
    <col min="3327" max="3327" width="10" style="4" customWidth="1"/>
    <col min="3328" max="3328" width="43.42578125" style="4" customWidth="1"/>
    <col min="3329" max="3329" width="9.42578125" style="4" customWidth="1"/>
    <col min="3330" max="3330" width="12.7109375" style="4" customWidth="1"/>
    <col min="3331" max="3331" width="16.140625" style="4" customWidth="1"/>
    <col min="3332" max="3332" width="16.7109375" style="4" customWidth="1"/>
    <col min="3333" max="3333" width="16" style="4" customWidth="1"/>
    <col min="3334" max="3334" width="6.5703125" style="4" customWidth="1"/>
    <col min="3335" max="3335" width="9.85546875" style="4" customWidth="1"/>
    <col min="3336" max="3337" width="12.42578125" style="4"/>
    <col min="3338" max="3338" width="9.85546875" style="4" customWidth="1"/>
    <col min="3339" max="3339" width="12.42578125" style="4"/>
    <col min="3340" max="3340" width="13.7109375" style="4" customWidth="1"/>
    <col min="3341" max="3582" width="12.42578125" style="4"/>
    <col min="3583" max="3583" width="10" style="4" customWidth="1"/>
    <col min="3584" max="3584" width="43.42578125" style="4" customWidth="1"/>
    <col min="3585" max="3585" width="9.42578125" style="4" customWidth="1"/>
    <col min="3586" max="3586" width="12.7109375" style="4" customWidth="1"/>
    <col min="3587" max="3587" width="16.140625" style="4" customWidth="1"/>
    <col min="3588" max="3588" width="16.7109375" style="4" customWidth="1"/>
    <col min="3589" max="3589" width="16" style="4" customWidth="1"/>
    <col min="3590" max="3590" width="6.5703125" style="4" customWidth="1"/>
    <col min="3591" max="3591" width="9.85546875" style="4" customWidth="1"/>
    <col min="3592" max="3593" width="12.42578125" style="4"/>
    <col min="3594" max="3594" width="9.85546875" style="4" customWidth="1"/>
    <col min="3595" max="3595" width="12.42578125" style="4"/>
    <col min="3596" max="3596" width="13.7109375" style="4" customWidth="1"/>
    <col min="3597" max="3838" width="12.42578125" style="4"/>
    <col min="3839" max="3839" width="10" style="4" customWidth="1"/>
    <col min="3840" max="3840" width="43.42578125" style="4" customWidth="1"/>
    <col min="3841" max="3841" width="9.42578125" style="4" customWidth="1"/>
    <col min="3842" max="3842" width="12.7109375" style="4" customWidth="1"/>
    <col min="3843" max="3843" width="16.140625" style="4" customWidth="1"/>
    <col min="3844" max="3844" width="16.7109375" style="4" customWidth="1"/>
    <col min="3845" max="3845" width="16" style="4" customWidth="1"/>
    <col min="3846" max="3846" width="6.5703125" style="4" customWidth="1"/>
    <col min="3847" max="3847" width="9.85546875" style="4" customWidth="1"/>
    <col min="3848" max="3849" width="12.42578125" style="4"/>
    <col min="3850" max="3850" width="9.85546875" style="4" customWidth="1"/>
    <col min="3851" max="3851" width="12.42578125" style="4"/>
    <col min="3852" max="3852" width="13.7109375" style="4" customWidth="1"/>
    <col min="3853" max="4094" width="12.42578125" style="4"/>
    <col min="4095" max="4095" width="10" style="4" customWidth="1"/>
    <col min="4096" max="4096" width="43.42578125" style="4" customWidth="1"/>
    <col min="4097" max="4097" width="9.42578125" style="4" customWidth="1"/>
    <col min="4098" max="4098" width="12.7109375" style="4" customWidth="1"/>
    <col min="4099" max="4099" width="16.140625" style="4" customWidth="1"/>
    <col min="4100" max="4100" width="16.7109375" style="4" customWidth="1"/>
    <col min="4101" max="4101" width="16" style="4" customWidth="1"/>
    <col min="4102" max="4102" width="6.5703125" style="4" customWidth="1"/>
    <col min="4103" max="4103" width="9.85546875" style="4" customWidth="1"/>
    <col min="4104" max="4105" width="12.42578125" style="4"/>
    <col min="4106" max="4106" width="9.85546875" style="4" customWidth="1"/>
    <col min="4107" max="4107" width="12.42578125" style="4"/>
    <col min="4108" max="4108" width="13.7109375" style="4" customWidth="1"/>
    <col min="4109" max="4350" width="12.42578125" style="4"/>
    <col min="4351" max="4351" width="10" style="4" customWidth="1"/>
    <col min="4352" max="4352" width="43.42578125" style="4" customWidth="1"/>
    <col min="4353" max="4353" width="9.42578125" style="4" customWidth="1"/>
    <col min="4354" max="4354" width="12.7109375" style="4" customWidth="1"/>
    <col min="4355" max="4355" width="16.140625" style="4" customWidth="1"/>
    <col min="4356" max="4356" width="16.7109375" style="4" customWidth="1"/>
    <col min="4357" max="4357" width="16" style="4" customWidth="1"/>
    <col min="4358" max="4358" width="6.5703125" style="4" customWidth="1"/>
    <col min="4359" max="4359" width="9.85546875" style="4" customWidth="1"/>
    <col min="4360" max="4361" width="12.42578125" style="4"/>
    <col min="4362" max="4362" width="9.85546875" style="4" customWidth="1"/>
    <col min="4363" max="4363" width="12.42578125" style="4"/>
    <col min="4364" max="4364" width="13.7109375" style="4" customWidth="1"/>
    <col min="4365" max="4606" width="12.42578125" style="4"/>
    <col min="4607" max="4607" width="10" style="4" customWidth="1"/>
    <col min="4608" max="4608" width="43.42578125" style="4" customWidth="1"/>
    <col min="4609" max="4609" width="9.42578125" style="4" customWidth="1"/>
    <col min="4610" max="4610" width="12.7109375" style="4" customWidth="1"/>
    <col min="4611" max="4611" width="16.140625" style="4" customWidth="1"/>
    <col min="4612" max="4612" width="16.7109375" style="4" customWidth="1"/>
    <col min="4613" max="4613" width="16" style="4" customWidth="1"/>
    <col min="4614" max="4614" width="6.5703125" style="4" customWidth="1"/>
    <col min="4615" max="4615" width="9.85546875" style="4" customWidth="1"/>
    <col min="4616" max="4617" width="12.42578125" style="4"/>
    <col min="4618" max="4618" width="9.85546875" style="4" customWidth="1"/>
    <col min="4619" max="4619" width="12.42578125" style="4"/>
    <col min="4620" max="4620" width="13.7109375" style="4" customWidth="1"/>
    <col min="4621" max="4862" width="12.42578125" style="4"/>
    <col min="4863" max="4863" width="10" style="4" customWidth="1"/>
    <col min="4864" max="4864" width="43.42578125" style="4" customWidth="1"/>
    <col min="4865" max="4865" width="9.42578125" style="4" customWidth="1"/>
    <col min="4866" max="4866" width="12.7109375" style="4" customWidth="1"/>
    <col min="4867" max="4867" width="16.140625" style="4" customWidth="1"/>
    <col min="4868" max="4868" width="16.7109375" style="4" customWidth="1"/>
    <col min="4869" max="4869" width="16" style="4" customWidth="1"/>
    <col min="4870" max="4870" width="6.5703125" style="4" customWidth="1"/>
    <col min="4871" max="4871" width="9.85546875" style="4" customWidth="1"/>
    <col min="4872" max="4873" width="12.42578125" style="4"/>
    <col min="4874" max="4874" width="9.85546875" style="4" customWidth="1"/>
    <col min="4875" max="4875" width="12.42578125" style="4"/>
    <col min="4876" max="4876" width="13.7109375" style="4" customWidth="1"/>
    <col min="4877" max="5118" width="12.42578125" style="4"/>
    <col min="5119" max="5119" width="10" style="4" customWidth="1"/>
    <col min="5120" max="5120" width="43.42578125" style="4" customWidth="1"/>
    <col min="5121" max="5121" width="9.42578125" style="4" customWidth="1"/>
    <col min="5122" max="5122" width="12.7109375" style="4" customWidth="1"/>
    <col min="5123" max="5123" width="16.140625" style="4" customWidth="1"/>
    <col min="5124" max="5124" width="16.7109375" style="4" customWidth="1"/>
    <col min="5125" max="5125" width="16" style="4" customWidth="1"/>
    <col min="5126" max="5126" width="6.5703125" style="4" customWidth="1"/>
    <col min="5127" max="5127" width="9.85546875" style="4" customWidth="1"/>
    <col min="5128" max="5129" width="12.42578125" style="4"/>
    <col min="5130" max="5130" width="9.85546875" style="4" customWidth="1"/>
    <col min="5131" max="5131" width="12.42578125" style="4"/>
    <col min="5132" max="5132" width="13.7109375" style="4" customWidth="1"/>
    <col min="5133" max="5374" width="12.42578125" style="4"/>
    <col min="5375" max="5375" width="10" style="4" customWidth="1"/>
    <col min="5376" max="5376" width="43.42578125" style="4" customWidth="1"/>
    <col min="5377" max="5377" width="9.42578125" style="4" customWidth="1"/>
    <col min="5378" max="5378" width="12.7109375" style="4" customWidth="1"/>
    <col min="5379" max="5379" width="16.140625" style="4" customWidth="1"/>
    <col min="5380" max="5380" width="16.7109375" style="4" customWidth="1"/>
    <col min="5381" max="5381" width="16" style="4" customWidth="1"/>
    <col min="5382" max="5382" width="6.5703125" style="4" customWidth="1"/>
    <col min="5383" max="5383" width="9.85546875" style="4" customWidth="1"/>
    <col min="5384" max="5385" width="12.42578125" style="4"/>
    <col min="5386" max="5386" width="9.85546875" style="4" customWidth="1"/>
    <col min="5387" max="5387" width="12.42578125" style="4"/>
    <col min="5388" max="5388" width="13.7109375" style="4" customWidth="1"/>
    <col min="5389" max="5630" width="12.42578125" style="4"/>
    <col min="5631" max="5631" width="10" style="4" customWidth="1"/>
    <col min="5632" max="5632" width="43.42578125" style="4" customWidth="1"/>
    <col min="5633" max="5633" width="9.42578125" style="4" customWidth="1"/>
    <col min="5634" max="5634" width="12.7109375" style="4" customWidth="1"/>
    <col min="5635" max="5635" width="16.140625" style="4" customWidth="1"/>
    <col min="5636" max="5636" width="16.7109375" style="4" customWidth="1"/>
    <col min="5637" max="5637" width="16" style="4" customWidth="1"/>
    <col min="5638" max="5638" width="6.5703125" style="4" customWidth="1"/>
    <col min="5639" max="5639" width="9.85546875" style="4" customWidth="1"/>
    <col min="5640" max="5641" width="12.42578125" style="4"/>
    <col min="5642" max="5642" width="9.85546875" style="4" customWidth="1"/>
    <col min="5643" max="5643" width="12.42578125" style="4"/>
    <col min="5644" max="5644" width="13.7109375" style="4" customWidth="1"/>
    <col min="5645" max="5886" width="12.42578125" style="4"/>
    <col min="5887" max="5887" width="10" style="4" customWidth="1"/>
    <col min="5888" max="5888" width="43.42578125" style="4" customWidth="1"/>
    <col min="5889" max="5889" width="9.42578125" style="4" customWidth="1"/>
    <col min="5890" max="5890" width="12.7109375" style="4" customWidth="1"/>
    <col min="5891" max="5891" width="16.140625" style="4" customWidth="1"/>
    <col min="5892" max="5892" width="16.7109375" style="4" customWidth="1"/>
    <col min="5893" max="5893" width="16" style="4" customWidth="1"/>
    <col min="5894" max="5894" width="6.5703125" style="4" customWidth="1"/>
    <col min="5895" max="5895" width="9.85546875" style="4" customWidth="1"/>
    <col min="5896" max="5897" width="12.42578125" style="4"/>
    <col min="5898" max="5898" width="9.85546875" style="4" customWidth="1"/>
    <col min="5899" max="5899" width="12.42578125" style="4"/>
    <col min="5900" max="5900" width="13.7109375" style="4" customWidth="1"/>
    <col min="5901" max="6142" width="12.42578125" style="4"/>
    <col min="6143" max="6143" width="10" style="4" customWidth="1"/>
    <col min="6144" max="6144" width="43.42578125" style="4" customWidth="1"/>
    <col min="6145" max="6145" width="9.42578125" style="4" customWidth="1"/>
    <col min="6146" max="6146" width="12.7109375" style="4" customWidth="1"/>
    <col min="6147" max="6147" width="16.140625" style="4" customWidth="1"/>
    <col min="6148" max="6148" width="16.7109375" style="4" customWidth="1"/>
    <col min="6149" max="6149" width="16" style="4" customWidth="1"/>
    <col min="6150" max="6150" width="6.5703125" style="4" customWidth="1"/>
    <col min="6151" max="6151" width="9.85546875" style="4" customWidth="1"/>
    <col min="6152" max="6153" width="12.42578125" style="4"/>
    <col min="6154" max="6154" width="9.85546875" style="4" customWidth="1"/>
    <col min="6155" max="6155" width="12.42578125" style="4"/>
    <col min="6156" max="6156" width="13.7109375" style="4" customWidth="1"/>
    <col min="6157" max="6398" width="12.42578125" style="4"/>
    <col min="6399" max="6399" width="10" style="4" customWidth="1"/>
    <col min="6400" max="6400" width="43.42578125" style="4" customWidth="1"/>
    <col min="6401" max="6401" width="9.42578125" style="4" customWidth="1"/>
    <col min="6402" max="6402" width="12.7109375" style="4" customWidth="1"/>
    <col min="6403" max="6403" width="16.140625" style="4" customWidth="1"/>
    <col min="6404" max="6404" width="16.7109375" style="4" customWidth="1"/>
    <col min="6405" max="6405" width="16" style="4" customWidth="1"/>
    <col min="6406" max="6406" width="6.5703125" style="4" customWidth="1"/>
    <col min="6407" max="6407" width="9.85546875" style="4" customWidth="1"/>
    <col min="6408" max="6409" width="12.42578125" style="4"/>
    <col min="6410" max="6410" width="9.85546875" style="4" customWidth="1"/>
    <col min="6411" max="6411" width="12.42578125" style="4"/>
    <col min="6412" max="6412" width="13.7109375" style="4" customWidth="1"/>
    <col min="6413" max="6654" width="12.42578125" style="4"/>
    <col min="6655" max="6655" width="10" style="4" customWidth="1"/>
    <col min="6656" max="6656" width="43.42578125" style="4" customWidth="1"/>
    <col min="6657" max="6657" width="9.42578125" style="4" customWidth="1"/>
    <col min="6658" max="6658" width="12.7109375" style="4" customWidth="1"/>
    <col min="6659" max="6659" width="16.140625" style="4" customWidth="1"/>
    <col min="6660" max="6660" width="16.7109375" style="4" customWidth="1"/>
    <col min="6661" max="6661" width="16" style="4" customWidth="1"/>
    <col min="6662" max="6662" width="6.5703125" style="4" customWidth="1"/>
    <col min="6663" max="6663" width="9.85546875" style="4" customWidth="1"/>
    <col min="6664" max="6665" width="12.42578125" style="4"/>
    <col min="6666" max="6666" width="9.85546875" style="4" customWidth="1"/>
    <col min="6667" max="6667" width="12.42578125" style="4"/>
    <col min="6668" max="6668" width="13.7109375" style="4" customWidth="1"/>
    <col min="6669" max="6910" width="12.42578125" style="4"/>
    <col min="6911" max="6911" width="10" style="4" customWidth="1"/>
    <col min="6912" max="6912" width="43.42578125" style="4" customWidth="1"/>
    <col min="6913" max="6913" width="9.42578125" style="4" customWidth="1"/>
    <col min="6914" max="6914" width="12.7109375" style="4" customWidth="1"/>
    <col min="6915" max="6915" width="16.140625" style="4" customWidth="1"/>
    <col min="6916" max="6916" width="16.7109375" style="4" customWidth="1"/>
    <col min="6917" max="6917" width="16" style="4" customWidth="1"/>
    <col min="6918" max="6918" width="6.5703125" style="4" customWidth="1"/>
    <col min="6919" max="6919" width="9.85546875" style="4" customWidth="1"/>
    <col min="6920" max="6921" width="12.42578125" style="4"/>
    <col min="6922" max="6922" width="9.85546875" style="4" customWidth="1"/>
    <col min="6923" max="6923" width="12.42578125" style="4"/>
    <col min="6924" max="6924" width="13.7109375" style="4" customWidth="1"/>
    <col min="6925" max="7166" width="12.42578125" style="4"/>
    <col min="7167" max="7167" width="10" style="4" customWidth="1"/>
    <col min="7168" max="7168" width="43.42578125" style="4" customWidth="1"/>
    <col min="7169" max="7169" width="9.42578125" style="4" customWidth="1"/>
    <col min="7170" max="7170" width="12.7109375" style="4" customWidth="1"/>
    <col min="7171" max="7171" width="16.140625" style="4" customWidth="1"/>
    <col min="7172" max="7172" width="16.7109375" style="4" customWidth="1"/>
    <col min="7173" max="7173" width="16" style="4" customWidth="1"/>
    <col min="7174" max="7174" width="6.5703125" style="4" customWidth="1"/>
    <col min="7175" max="7175" width="9.85546875" style="4" customWidth="1"/>
    <col min="7176" max="7177" width="12.42578125" style="4"/>
    <col min="7178" max="7178" width="9.85546875" style="4" customWidth="1"/>
    <col min="7179" max="7179" width="12.42578125" style="4"/>
    <col min="7180" max="7180" width="13.7109375" style="4" customWidth="1"/>
    <col min="7181" max="7422" width="12.42578125" style="4"/>
    <col min="7423" max="7423" width="10" style="4" customWidth="1"/>
    <col min="7424" max="7424" width="43.42578125" style="4" customWidth="1"/>
    <col min="7425" max="7425" width="9.42578125" style="4" customWidth="1"/>
    <col min="7426" max="7426" width="12.7109375" style="4" customWidth="1"/>
    <col min="7427" max="7427" width="16.140625" style="4" customWidth="1"/>
    <col min="7428" max="7428" width="16.7109375" style="4" customWidth="1"/>
    <col min="7429" max="7429" width="16" style="4" customWidth="1"/>
    <col min="7430" max="7430" width="6.5703125" style="4" customWidth="1"/>
    <col min="7431" max="7431" width="9.85546875" style="4" customWidth="1"/>
    <col min="7432" max="7433" width="12.42578125" style="4"/>
    <col min="7434" max="7434" width="9.85546875" style="4" customWidth="1"/>
    <col min="7435" max="7435" width="12.42578125" style="4"/>
    <col min="7436" max="7436" width="13.7109375" style="4" customWidth="1"/>
    <col min="7437" max="7678" width="12.42578125" style="4"/>
    <col min="7679" max="7679" width="10" style="4" customWidth="1"/>
    <col min="7680" max="7680" width="43.42578125" style="4" customWidth="1"/>
    <col min="7681" max="7681" width="9.42578125" style="4" customWidth="1"/>
    <col min="7682" max="7682" width="12.7109375" style="4" customWidth="1"/>
    <col min="7683" max="7683" width="16.140625" style="4" customWidth="1"/>
    <col min="7684" max="7684" width="16.7109375" style="4" customWidth="1"/>
    <col min="7685" max="7685" width="16" style="4" customWidth="1"/>
    <col min="7686" max="7686" width="6.5703125" style="4" customWidth="1"/>
    <col min="7687" max="7687" width="9.85546875" style="4" customWidth="1"/>
    <col min="7688" max="7689" width="12.42578125" style="4"/>
    <col min="7690" max="7690" width="9.85546875" style="4" customWidth="1"/>
    <col min="7691" max="7691" width="12.42578125" style="4"/>
    <col min="7692" max="7692" width="13.7109375" style="4" customWidth="1"/>
    <col min="7693" max="7934" width="12.42578125" style="4"/>
    <col min="7935" max="7935" width="10" style="4" customWidth="1"/>
    <col min="7936" max="7936" width="43.42578125" style="4" customWidth="1"/>
    <col min="7937" max="7937" width="9.42578125" style="4" customWidth="1"/>
    <col min="7938" max="7938" width="12.7109375" style="4" customWidth="1"/>
    <col min="7939" max="7939" width="16.140625" style="4" customWidth="1"/>
    <col min="7940" max="7940" width="16.7109375" style="4" customWidth="1"/>
    <col min="7941" max="7941" width="16" style="4" customWidth="1"/>
    <col min="7942" max="7942" width="6.5703125" style="4" customWidth="1"/>
    <col min="7943" max="7943" width="9.85546875" style="4" customWidth="1"/>
    <col min="7944" max="7945" width="12.42578125" style="4"/>
    <col min="7946" max="7946" width="9.85546875" style="4" customWidth="1"/>
    <col min="7947" max="7947" width="12.42578125" style="4"/>
    <col min="7948" max="7948" width="13.7109375" style="4" customWidth="1"/>
    <col min="7949" max="8190" width="12.42578125" style="4"/>
    <col min="8191" max="8191" width="10" style="4" customWidth="1"/>
    <col min="8192" max="8192" width="43.42578125" style="4" customWidth="1"/>
    <col min="8193" max="8193" width="9.42578125" style="4" customWidth="1"/>
    <col min="8194" max="8194" width="12.7109375" style="4" customWidth="1"/>
    <col min="8195" max="8195" width="16.140625" style="4" customWidth="1"/>
    <col min="8196" max="8196" width="16.7109375" style="4" customWidth="1"/>
    <col min="8197" max="8197" width="16" style="4" customWidth="1"/>
    <col min="8198" max="8198" width="6.5703125" style="4" customWidth="1"/>
    <col min="8199" max="8199" width="9.85546875" style="4" customWidth="1"/>
    <col min="8200" max="8201" width="12.42578125" style="4"/>
    <col min="8202" max="8202" width="9.85546875" style="4" customWidth="1"/>
    <col min="8203" max="8203" width="12.42578125" style="4"/>
    <col min="8204" max="8204" width="13.7109375" style="4" customWidth="1"/>
    <col min="8205" max="8446" width="12.42578125" style="4"/>
    <col min="8447" max="8447" width="10" style="4" customWidth="1"/>
    <col min="8448" max="8448" width="43.42578125" style="4" customWidth="1"/>
    <col min="8449" max="8449" width="9.42578125" style="4" customWidth="1"/>
    <col min="8450" max="8450" width="12.7109375" style="4" customWidth="1"/>
    <col min="8451" max="8451" width="16.140625" style="4" customWidth="1"/>
    <col min="8452" max="8452" width="16.7109375" style="4" customWidth="1"/>
    <col min="8453" max="8453" width="16" style="4" customWidth="1"/>
    <col min="8454" max="8454" width="6.5703125" style="4" customWidth="1"/>
    <col min="8455" max="8455" width="9.85546875" style="4" customWidth="1"/>
    <col min="8456" max="8457" width="12.42578125" style="4"/>
    <col min="8458" max="8458" width="9.85546875" style="4" customWidth="1"/>
    <col min="8459" max="8459" width="12.42578125" style="4"/>
    <col min="8460" max="8460" width="13.7109375" style="4" customWidth="1"/>
    <col min="8461" max="8702" width="12.42578125" style="4"/>
    <col min="8703" max="8703" width="10" style="4" customWidth="1"/>
    <col min="8704" max="8704" width="43.42578125" style="4" customWidth="1"/>
    <col min="8705" max="8705" width="9.42578125" style="4" customWidth="1"/>
    <col min="8706" max="8706" width="12.7109375" style="4" customWidth="1"/>
    <col min="8707" max="8707" width="16.140625" style="4" customWidth="1"/>
    <col min="8708" max="8708" width="16.7109375" style="4" customWidth="1"/>
    <col min="8709" max="8709" width="16" style="4" customWidth="1"/>
    <col min="8710" max="8710" width="6.5703125" style="4" customWidth="1"/>
    <col min="8711" max="8711" width="9.85546875" style="4" customWidth="1"/>
    <col min="8712" max="8713" width="12.42578125" style="4"/>
    <col min="8714" max="8714" width="9.85546875" style="4" customWidth="1"/>
    <col min="8715" max="8715" width="12.42578125" style="4"/>
    <col min="8716" max="8716" width="13.7109375" style="4" customWidth="1"/>
    <col min="8717" max="8958" width="12.42578125" style="4"/>
    <col min="8959" max="8959" width="10" style="4" customWidth="1"/>
    <col min="8960" max="8960" width="43.42578125" style="4" customWidth="1"/>
    <col min="8961" max="8961" width="9.42578125" style="4" customWidth="1"/>
    <col min="8962" max="8962" width="12.7109375" style="4" customWidth="1"/>
    <col min="8963" max="8963" width="16.140625" style="4" customWidth="1"/>
    <col min="8964" max="8964" width="16.7109375" style="4" customWidth="1"/>
    <col min="8965" max="8965" width="16" style="4" customWidth="1"/>
    <col min="8966" max="8966" width="6.5703125" style="4" customWidth="1"/>
    <col min="8967" max="8967" width="9.85546875" style="4" customWidth="1"/>
    <col min="8968" max="8969" width="12.42578125" style="4"/>
    <col min="8970" max="8970" width="9.85546875" style="4" customWidth="1"/>
    <col min="8971" max="8971" width="12.42578125" style="4"/>
    <col min="8972" max="8972" width="13.7109375" style="4" customWidth="1"/>
    <col min="8973" max="9214" width="12.42578125" style="4"/>
    <col min="9215" max="9215" width="10" style="4" customWidth="1"/>
    <col min="9216" max="9216" width="43.42578125" style="4" customWidth="1"/>
    <col min="9217" max="9217" width="9.42578125" style="4" customWidth="1"/>
    <col min="9218" max="9218" width="12.7109375" style="4" customWidth="1"/>
    <col min="9219" max="9219" width="16.140625" style="4" customWidth="1"/>
    <col min="9220" max="9220" width="16.7109375" style="4" customWidth="1"/>
    <col min="9221" max="9221" width="16" style="4" customWidth="1"/>
    <col min="9222" max="9222" width="6.5703125" style="4" customWidth="1"/>
    <col min="9223" max="9223" width="9.85546875" style="4" customWidth="1"/>
    <col min="9224" max="9225" width="12.42578125" style="4"/>
    <col min="9226" max="9226" width="9.85546875" style="4" customWidth="1"/>
    <col min="9227" max="9227" width="12.42578125" style="4"/>
    <col min="9228" max="9228" width="13.7109375" style="4" customWidth="1"/>
    <col min="9229" max="9470" width="12.42578125" style="4"/>
    <col min="9471" max="9471" width="10" style="4" customWidth="1"/>
    <col min="9472" max="9472" width="43.42578125" style="4" customWidth="1"/>
    <col min="9473" max="9473" width="9.42578125" style="4" customWidth="1"/>
    <col min="9474" max="9474" width="12.7109375" style="4" customWidth="1"/>
    <col min="9475" max="9475" width="16.140625" style="4" customWidth="1"/>
    <col min="9476" max="9476" width="16.7109375" style="4" customWidth="1"/>
    <col min="9477" max="9477" width="16" style="4" customWidth="1"/>
    <col min="9478" max="9478" width="6.5703125" style="4" customWidth="1"/>
    <col min="9479" max="9479" width="9.85546875" style="4" customWidth="1"/>
    <col min="9480" max="9481" width="12.42578125" style="4"/>
    <col min="9482" max="9482" width="9.85546875" style="4" customWidth="1"/>
    <col min="9483" max="9483" width="12.42578125" style="4"/>
    <col min="9484" max="9484" width="13.7109375" style="4" customWidth="1"/>
    <col min="9485" max="9726" width="12.42578125" style="4"/>
    <col min="9727" max="9727" width="10" style="4" customWidth="1"/>
    <col min="9728" max="9728" width="43.42578125" style="4" customWidth="1"/>
    <col min="9729" max="9729" width="9.42578125" style="4" customWidth="1"/>
    <col min="9730" max="9730" width="12.7109375" style="4" customWidth="1"/>
    <col min="9731" max="9731" width="16.140625" style="4" customWidth="1"/>
    <col min="9732" max="9732" width="16.7109375" style="4" customWidth="1"/>
    <col min="9733" max="9733" width="16" style="4" customWidth="1"/>
    <col min="9734" max="9734" width="6.5703125" style="4" customWidth="1"/>
    <col min="9735" max="9735" width="9.85546875" style="4" customWidth="1"/>
    <col min="9736" max="9737" width="12.42578125" style="4"/>
    <col min="9738" max="9738" width="9.85546875" style="4" customWidth="1"/>
    <col min="9739" max="9739" width="12.42578125" style="4"/>
    <col min="9740" max="9740" width="13.7109375" style="4" customWidth="1"/>
    <col min="9741" max="9982" width="12.42578125" style="4"/>
    <col min="9983" max="9983" width="10" style="4" customWidth="1"/>
    <col min="9984" max="9984" width="43.42578125" style="4" customWidth="1"/>
    <col min="9985" max="9985" width="9.42578125" style="4" customWidth="1"/>
    <col min="9986" max="9986" width="12.7109375" style="4" customWidth="1"/>
    <col min="9987" max="9987" width="16.140625" style="4" customWidth="1"/>
    <col min="9988" max="9988" width="16.7109375" style="4" customWidth="1"/>
    <col min="9989" max="9989" width="16" style="4" customWidth="1"/>
    <col min="9990" max="9990" width="6.5703125" style="4" customWidth="1"/>
    <col min="9991" max="9991" width="9.85546875" style="4" customWidth="1"/>
    <col min="9992" max="9993" width="12.42578125" style="4"/>
    <col min="9994" max="9994" width="9.85546875" style="4" customWidth="1"/>
    <col min="9995" max="9995" width="12.42578125" style="4"/>
    <col min="9996" max="9996" width="13.7109375" style="4" customWidth="1"/>
    <col min="9997" max="10238" width="12.42578125" style="4"/>
    <col min="10239" max="10239" width="10" style="4" customWidth="1"/>
    <col min="10240" max="10240" width="43.42578125" style="4" customWidth="1"/>
    <col min="10241" max="10241" width="9.42578125" style="4" customWidth="1"/>
    <col min="10242" max="10242" width="12.7109375" style="4" customWidth="1"/>
    <col min="10243" max="10243" width="16.140625" style="4" customWidth="1"/>
    <col min="10244" max="10244" width="16.7109375" style="4" customWidth="1"/>
    <col min="10245" max="10245" width="16" style="4" customWidth="1"/>
    <col min="10246" max="10246" width="6.5703125" style="4" customWidth="1"/>
    <col min="10247" max="10247" width="9.85546875" style="4" customWidth="1"/>
    <col min="10248" max="10249" width="12.42578125" style="4"/>
    <col min="10250" max="10250" width="9.85546875" style="4" customWidth="1"/>
    <col min="10251" max="10251" width="12.42578125" style="4"/>
    <col min="10252" max="10252" width="13.7109375" style="4" customWidth="1"/>
    <col min="10253" max="10494" width="12.42578125" style="4"/>
    <col min="10495" max="10495" width="10" style="4" customWidth="1"/>
    <col min="10496" max="10496" width="43.42578125" style="4" customWidth="1"/>
    <col min="10497" max="10497" width="9.42578125" style="4" customWidth="1"/>
    <col min="10498" max="10498" width="12.7109375" style="4" customWidth="1"/>
    <col min="10499" max="10499" width="16.140625" style="4" customWidth="1"/>
    <col min="10500" max="10500" width="16.7109375" style="4" customWidth="1"/>
    <col min="10501" max="10501" width="16" style="4" customWidth="1"/>
    <col min="10502" max="10502" width="6.5703125" style="4" customWidth="1"/>
    <col min="10503" max="10503" width="9.85546875" style="4" customWidth="1"/>
    <col min="10504" max="10505" width="12.42578125" style="4"/>
    <col min="10506" max="10506" width="9.85546875" style="4" customWidth="1"/>
    <col min="10507" max="10507" width="12.42578125" style="4"/>
    <col min="10508" max="10508" width="13.7109375" style="4" customWidth="1"/>
    <col min="10509" max="10750" width="12.42578125" style="4"/>
    <col min="10751" max="10751" width="10" style="4" customWidth="1"/>
    <col min="10752" max="10752" width="43.42578125" style="4" customWidth="1"/>
    <col min="10753" max="10753" width="9.42578125" style="4" customWidth="1"/>
    <col min="10754" max="10754" width="12.7109375" style="4" customWidth="1"/>
    <col min="10755" max="10755" width="16.140625" style="4" customWidth="1"/>
    <col min="10756" max="10756" width="16.7109375" style="4" customWidth="1"/>
    <col min="10757" max="10757" width="16" style="4" customWidth="1"/>
    <col min="10758" max="10758" width="6.5703125" style="4" customWidth="1"/>
    <col min="10759" max="10759" width="9.85546875" style="4" customWidth="1"/>
    <col min="10760" max="10761" width="12.42578125" style="4"/>
    <col min="10762" max="10762" width="9.85546875" style="4" customWidth="1"/>
    <col min="10763" max="10763" width="12.42578125" style="4"/>
    <col min="10764" max="10764" width="13.7109375" style="4" customWidth="1"/>
    <col min="10765" max="11006" width="12.42578125" style="4"/>
    <col min="11007" max="11007" width="10" style="4" customWidth="1"/>
    <col min="11008" max="11008" width="43.42578125" style="4" customWidth="1"/>
    <col min="11009" max="11009" width="9.42578125" style="4" customWidth="1"/>
    <col min="11010" max="11010" width="12.7109375" style="4" customWidth="1"/>
    <col min="11011" max="11011" width="16.140625" style="4" customWidth="1"/>
    <col min="11012" max="11012" width="16.7109375" style="4" customWidth="1"/>
    <col min="11013" max="11013" width="16" style="4" customWidth="1"/>
    <col min="11014" max="11014" width="6.5703125" style="4" customWidth="1"/>
    <col min="11015" max="11015" width="9.85546875" style="4" customWidth="1"/>
    <col min="11016" max="11017" width="12.42578125" style="4"/>
    <col min="11018" max="11018" width="9.85546875" style="4" customWidth="1"/>
    <col min="11019" max="11019" width="12.42578125" style="4"/>
    <col min="11020" max="11020" width="13.7109375" style="4" customWidth="1"/>
    <col min="11021" max="11262" width="12.42578125" style="4"/>
    <col min="11263" max="11263" width="10" style="4" customWidth="1"/>
    <col min="11264" max="11264" width="43.42578125" style="4" customWidth="1"/>
    <col min="11265" max="11265" width="9.42578125" style="4" customWidth="1"/>
    <col min="11266" max="11266" width="12.7109375" style="4" customWidth="1"/>
    <col min="11267" max="11267" width="16.140625" style="4" customWidth="1"/>
    <col min="11268" max="11268" width="16.7109375" style="4" customWidth="1"/>
    <col min="11269" max="11269" width="16" style="4" customWidth="1"/>
    <col min="11270" max="11270" width="6.5703125" style="4" customWidth="1"/>
    <col min="11271" max="11271" width="9.85546875" style="4" customWidth="1"/>
    <col min="11272" max="11273" width="12.42578125" style="4"/>
    <col min="11274" max="11274" width="9.85546875" style="4" customWidth="1"/>
    <col min="11275" max="11275" width="12.42578125" style="4"/>
    <col min="11276" max="11276" width="13.7109375" style="4" customWidth="1"/>
    <col min="11277" max="11518" width="12.42578125" style="4"/>
    <col min="11519" max="11519" width="10" style="4" customWidth="1"/>
    <col min="11520" max="11520" width="43.42578125" style="4" customWidth="1"/>
    <col min="11521" max="11521" width="9.42578125" style="4" customWidth="1"/>
    <col min="11522" max="11522" width="12.7109375" style="4" customWidth="1"/>
    <col min="11523" max="11523" width="16.140625" style="4" customWidth="1"/>
    <col min="11524" max="11524" width="16.7109375" style="4" customWidth="1"/>
    <col min="11525" max="11525" width="16" style="4" customWidth="1"/>
    <col min="11526" max="11526" width="6.5703125" style="4" customWidth="1"/>
    <col min="11527" max="11527" width="9.85546875" style="4" customWidth="1"/>
    <col min="11528" max="11529" width="12.42578125" style="4"/>
    <col min="11530" max="11530" width="9.85546875" style="4" customWidth="1"/>
    <col min="11531" max="11531" width="12.42578125" style="4"/>
    <col min="11532" max="11532" width="13.7109375" style="4" customWidth="1"/>
    <col min="11533" max="11774" width="12.42578125" style="4"/>
    <col min="11775" max="11775" width="10" style="4" customWidth="1"/>
    <col min="11776" max="11776" width="43.42578125" style="4" customWidth="1"/>
    <col min="11777" max="11777" width="9.42578125" style="4" customWidth="1"/>
    <col min="11778" max="11778" width="12.7109375" style="4" customWidth="1"/>
    <col min="11779" max="11779" width="16.140625" style="4" customWidth="1"/>
    <col min="11780" max="11780" width="16.7109375" style="4" customWidth="1"/>
    <col min="11781" max="11781" width="16" style="4" customWidth="1"/>
    <col min="11782" max="11782" width="6.5703125" style="4" customWidth="1"/>
    <col min="11783" max="11783" width="9.85546875" style="4" customWidth="1"/>
    <col min="11784" max="11785" width="12.42578125" style="4"/>
    <col min="11786" max="11786" width="9.85546875" style="4" customWidth="1"/>
    <col min="11787" max="11787" width="12.42578125" style="4"/>
    <col min="11788" max="11788" width="13.7109375" style="4" customWidth="1"/>
    <col min="11789" max="12030" width="12.42578125" style="4"/>
    <col min="12031" max="12031" width="10" style="4" customWidth="1"/>
    <col min="12032" max="12032" width="43.42578125" style="4" customWidth="1"/>
    <col min="12033" max="12033" width="9.42578125" style="4" customWidth="1"/>
    <col min="12034" max="12034" width="12.7109375" style="4" customWidth="1"/>
    <col min="12035" max="12035" width="16.140625" style="4" customWidth="1"/>
    <col min="12036" max="12036" width="16.7109375" style="4" customWidth="1"/>
    <col min="12037" max="12037" width="16" style="4" customWidth="1"/>
    <col min="12038" max="12038" width="6.5703125" style="4" customWidth="1"/>
    <col min="12039" max="12039" width="9.85546875" style="4" customWidth="1"/>
    <col min="12040" max="12041" width="12.42578125" style="4"/>
    <col min="12042" max="12042" width="9.85546875" style="4" customWidth="1"/>
    <col min="12043" max="12043" width="12.42578125" style="4"/>
    <col min="12044" max="12044" width="13.7109375" style="4" customWidth="1"/>
    <col min="12045" max="12286" width="12.42578125" style="4"/>
    <col min="12287" max="12287" width="10" style="4" customWidth="1"/>
    <col min="12288" max="12288" width="43.42578125" style="4" customWidth="1"/>
    <col min="12289" max="12289" width="9.42578125" style="4" customWidth="1"/>
    <col min="12290" max="12290" width="12.7109375" style="4" customWidth="1"/>
    <col min="12291" max="12291" width="16.140625" style="4" customWidth="1"/>
    <col min="12292" max="12292" width="16.7109375" style="4" customWidth="1"/>
    <col min="12293" max="12293" width="16" style="4" customWidth="1"/>
    <col min="12294" max="12294" width="6.5703125" style="4" customWidth="1"/>
    <col min="12295" max="12295" width="9.85546875" style="4" customWidth="1"/>
    <col min="12296" max="12297" width="12.42578125" style="4"/>
    <col min="12298" max="12298" width="9.85546875" style="4" customWidth="1"/>
    <col min="12299" max="12299" width="12.42578125" style="4"/>
    <col min="12300" max="12300" width="13.7109375" style="4" customWidth="1"/>
    <col min="12301" max="12542" width="12.42578125" style="4"/>
    <col min="12543" max="12543" width="10" style="4" customWidth="1"/>
    <col min="12544" max="12544" width="43.42578125" style="4" customWidth="1"/>
    <col min="12545" max="12545" width="9.42578125" style="4" customWidth="1"/>
    <col min="12546" max="12546" width="12.7109375" style="4" customWidth="1"/>
    <col min="12547" max="12547" width="16.140625" style="4" customWidth="1"/>
    <col min="12548" max="12548" width="16.7109375" style="4" customWidth="1"/>
    <col min="12549" max="12549" width="16" style="4" customWidth="1"/>
    <col min="12550" max="12550" width="6.5703125" style="4" customWidth="1"/>
    <col min="12551" max="12551" width="9.85546875" style="4" customWidth="1"/>
    <col min="12552" max="12553" width="12.42578125" style="4"/>
    <col min="12554" max="12554" width="9.85546875" style="4" customWidth="1"/>
    <col min="12555" max="12555" width="12.42578125" style="4"/>
    <col min="12556" max="12556" width="13.7109375" style="4" customWidth="1"/>
    <col min="12557" max="12798" width="12.42578125" style="4"/>
    <col min="12799" max="12799" width="10" style="4" customWidth="1"/>
    <col min="12800" max="12800" width="43.42578125" style="4" customWidth="1"/>
    <col min="12801" max="12801" width="9.42578125" style="4" customWidth="1"/>
    <col min="12802" max="12802" width="12.7109375" style="4" customWidth="1"/>
    <col min="12803" max="12803" width="16.140625" style="4" customWidth="1"/>
    <col min="12804" max="12804" width="16.7109375" style="4" customWidth="1"/>
    <col min="12805" max="12805" width="16" style="4" customWidth="1"/>
    <col min="12806" max="12806" width="6.5703125" style="4" customWidth="1"/>
    <col min="12807" max="12807" width="9.85546875" style="4" customWidth="1"/>
    <col min="12808" max="12809" width="12.42578125" style="4"/>
    <col min="12810" max="12810" width="9.85546875" style="4" customWidth="1"/>
    <col min="12811" max="12811" width="12.42578125" style="4"/>
    <col min="12812" max="12812" width="13.7109375" style="4" customWidth="1"/>
    <col min="12813" max="13054" width="12.42578125" style="4"/>
    <col min="13055" max="13055" width="10" style="4" customWidth="1"/>
    <col min="13056" max="13056" width="43.42578125" style="4" customWidth="1"/>
    <col min="13057" max="13057" width="9.42578125" style="4" customWidth="1"/>
    <col min="13058" max="13058" width="12.7109375" style="4" customWidth="1"/>
    <col min="13059" max="13059" width="16.140625" style="4" customWidth="1"/>
    <col min="13060" max="13060" width="16.7109375" style="4" customWidth="1"/>
    <col min="13061" max="13061" width="16" style="4" customWidth="1"/>
    <col min="13062" max="13062" width="6.5703125" style="4" customWidth="1"/>
    <col min="13063" max="13063" width="9.85546875" style="4" customWidth="1"/>
    <col min="13064" max="13065" width="12.42578125" style="4"/>
    <col min="13066" max="13066" width="9.85546875" style="4" customWidth="1"/>
    <col min="13067" max="13067" width="12.42578125" style="4"/>
    <col min="13068" max="13068" width="13.7109375" style="4" customWidth="1"/>
    <col min="13069" max="13310" width="12.42578125" style="4"/>
    <col min="13311" max="13311" width="10" style="4" customWidth="1"/>
    <col min="13312" max="13312" width="43.42578125" style="4" customWidth="1"/>
    <col min="13313" max="13313" width="9.42578125" style="4" customWidth="1"/>
    <col min="13314" max="13314" width="12.7109375" style="4" customWidth="1"/>
    <col min="13315" max="13315" width="16.140625" style="4" customWidth="1"/>
    <col min="13316" max="13316" width="16.7109375" style="4" customWidth="1"/>
    <col min="13317" max="13317" width="16" style="4" customWidth="1"/>
    <col min="13318" max="13318" width="6.5703125" style="4" customWidth="1"/>
    <col min="13319" max="13319" width="9.85546875" style="4" customWidth="1"/>
    <col min="13320" max="13321" width="12.42578125" style="4"/>
    <col min="13322" max="13322" width="9.85546875" style="4" customWidth="1"/>
    <col min="13323" max="13323" width="12.42578125" style="4"/>
    <col min="13324" max="13324" width="13.7109375" style="4" customWidth="1"/>
    <col min="13325" max="13566" width="12.42578125" style="4"/>
    <col min="13567" max="13567" width="10" style="4" customWidth="1"/>
    <col min="13568" max="13568" width="43.42578125" style="4" customWidth="1"/>
    <col min="13569" max="13569" width="9.42578125" style="4" customWidth="1"/>
    <col min="13570" max="13570" width="12.7109375" style="4" customWidth="1"/>
    <col min="13571" max="13571" width="16.140625" style="4" customWidth="1"/>
    <col min="13572" max="13572" width="16.7109375" style="4" customWidth="1"/>
    <col min="13573" max="13573" width="16" style="4" customWidth="1"/>
    <col min="13574" max="13574" width="6.5703125" style="4" customWidth="1"/>
    <col min="13575" max="13575" width="9.85546875" style="4" customWidth="1"/>
    <col min="13576" max="13577" width="12.42578125" style="4"/>
    <col min="13578" max="13578" width="9.85546875" style="4" customWidth="1"/>
    <col min="13579" max="13579" width="12.42578125" style="4"/>
    <col min="13580" max="13580" width="13.7109375" style="4" customWidth="1"/>
    <col min="13581" max="13822" width="12.42578125" style="4"/>
    <col min="13823" max="13823" width="10" style="4" customWidth="1"/>
    <col min="13824" max="13824" width="43.42578125" style="4" customWidth="1"/>
    <col min="13825" max="13825" width="9.42578125" style="4" customWidth="1"/>
    <col min="13826" max="13826" width="12.7109375" style="4" customWidth="1"/>
    <col min="13827" max="13827" width="16.140625" style="4" customWidth="1"/>
    <col min="13828" max="13828" width="16.7109375" style="4" customWidth="1"/>
    <col min="13829" max="13829" width="16" style="4" customWidth="1"/>
    <col min="13830" max="13830" width="6.5703125" style="4" customWidth="1"/>
    <col min="13831" max="13831" width="9.85546875" style="4" customWidth="1"/>
    <col min="13832" max="13833" width="12.42578125" style="4"/>
    <col min="13834" max="13834" width="9.85546875" style="4" customWidth="1"/>
    <col min="13835" max="13835" width="12.42578125" style="4"/>
    <col min="13836" max="13836" width="13.7109375" style="4" customWidth="1"/>
    <col min="13837" max="14078" width="12.42578125" style="4"/>
    <col min="14079" max="14079" width="10" style="4" customWidth="1"/>
    <col min="14080" max="14080" width="43.42578125" style="4" customWidth="1"/>
    <col min="14081" max="14081" width="9.42578125" style="4" customWidth="1"/>
    <col min="14082" max="14082" width="12.7109375" style="4" customWidth="1"/>
    <col min="14083" max="14083" width="16.140625" style="4" customWidth="1"/>
    <col min="14084" max="14084" width="16.7109375" style="4" customWidth="1"/>
    <col min="14085" max="14085" width="16" style="4" customWidth="1"/>
    <col min="14086" max="14086" width="6.5703125" style="4" customWidth="1"/>
    <col min="14087" max="14087" width="9.85546875" style="4" customWidth="1"/>
    <col min="14088" max="14089" width="12.42578125" style="4"/>
    <col min="14090" max="14090" width="9.85546875" style="4" customWidth="1"/>
    <col min="14091" max="14091" width="12.42578125" style="4"/>
    <col min="14092" max="14092" width="13.7109375" style="4" customWidth="1"/>
    <col min="14093" max="14334" width="12.42578125" style="4"/>
    <col min="14335" max="14335" width="10" style="4" customWidth="1"/>
    <col min="14336" max="14336" width="43.42578125" style="4" customWidth="1"/>
    <col min="14337" max="14337" width="9.42578125" style="4" customWidth="1"/>
    <col min="14338" max="14338" width="12.7109375" style="4" customWidth="1"/>
    <col min="14339" max="14339" width="16.140625" style="4" customWidth="1"/>
    <col min="14340" max="14340" width="16.7109375" style="4" customWidth="1"/>
    <col min="14341" max="14341" width="16" style="4" customWidth="1"/>
    <col min="14342" max="14342" width="6.5703125" style="4" customWidth="1"/>
    <col min="14343" max="14343" width="9.85546875" style="4" customWidth="1"/>
    <col min="14344" max="14345" width="12.42578125" style="4"/>
    <col min="14346" max="14346" width="9.85546875" style="4" customWidth="1"/>
    <col min="14347" max="14347" width="12.42578125" style="4"/>
    <col min="14348" max="14348" width="13.7109375" style="4" customWidth="1"/>
    <col min="14349" max="14590" width="12.42578125" style="4"/>
    <col min="14591" max="14591" width="10" style="4" customWidth="1"/>
    <col min="14592" max="14592" width="43.42578125" style="4" customWidth="1"/>
    <col min="14593" max="14593" width="9.42578125" style="4" customWidth="1"/>
    <col min="14594" max="14594" width="12.7109375" style="4" customWidth="1"/>
    <col min="14595" max="14595" width="16.140625" style="4" customWidth="1"/>
    <col min="14596" max="14596" width="16.7109375" style="4" customWidth="1"/>
    <col min="14597" max="14597" width="16" style="4" customWidth="1"/>
    <col min="14598" max="14598" width="6.5703125" style="4" customWidth="1"/>
    <col min="14599" max="14599" width="9.85546875" style="4" customWidth="1"/>
    <col min="14600" max="14601" width="12.42578125" style="4"/>
    <col min="14602" max="14602" width="9.85546875" style="4" customWidth="1"/>
    <col min="14603" max="14603" width="12.42578125" style="4"/>
    <col min="14604" max="14604" width="13.7109375" style="4" customWidth="1"/>
    <col min="14605" max="14846" width="12.42578125" style="4"/>
    <col min="14847" max="14847" width="10" style="4" customWidth="1"/>
    <col min="14848" max="14848" width="43.42578125" style="4" customWidth="1"/>
    <col min="14849" max="14849" width="9.42578125" style="4" customWidth="1"/>
    <col min="14850" max="14850" width="12.7109375" style="4" customWidth="1"/>
    <col min="14851" max="14851" width="16.140625" style="4" customWidth="1"/>
    <col min="14852" max="14852" width="16.7109375" style="4" customWidth="1"/>
    <col min="14853" max="14853" width="16" style="4" customWidth="1"/>
    <col min="14854" max="14854" width="6.5703125" style="4" customWidth="1"/>
    <col min="14855" max="14855" width="9.85546875" style="4" customWidth="1"/>
    <col min="14856" max="14857" width="12.42578125" style="4"/>
    <col min="14858" max="14858" width="9.85546875" style="4" customWidth="1"/>
    <col min="14859" max="14859" width="12.42578125" style="4"/>
    <col min="14860" max="14860" width="13.7109375" style="4" customWidth="1"/>
    <col min="14861" max="15102" width="12.42578125" style="4"/>
    <col min="15103" max="15103" width="10" style="4" customWidth="1"/>
    <col min="15104" max="15104" width="43.42578125" style="4" customWidth="1"/>
    <col min="15105" max="15105" width="9.42578125" style="4" customWidth="1"/>
    <col min="15106" max="15106" width="12.7109375" style="4" customWidth="1"/>
    <col min="15107" max="15107" width="16.140625" style="4" customWidth="1"/>
    <col min="15108" max="15108" width="16.7109375" style="4" customWidth="1"/>
    <col min="15109" max="15109" width="16" style="4" customWidth="1"/>
    <col min="15110" max="15110" width="6.5703125" style="4" customWidth="1"/>
    <col min="15111" max="15111" width="9.85546875" style="4" customWidth="1"/>
    <col min="15112" max="15113" width="12.42578125" style="4"/>
    <col min="15114" max="15114" width="9.85546875" style="4" customWidth="1"/>
    <col min="15115" max="15115" width="12.42578125" style="4"/>
    <col min="15116" max="15116" width="13.7109375" style="4" customWidth="1"/>
    <col min="15117" max="15358" width="12.42578125" style="4"/>
    <col min="15359" max="15359" width="10" style="4" customWidth="1"/>
    <col min="15360" max="15360" width="43.42578125" style="4" customWidth="1"/>
    <col min="15361" max="15361" width="9.42578125" style="4" customWidth="1"/>
    <col min="15362" max="15362" width="12.7109375" style="4" customWidth="1"/>
    <col min="15363" max="15363" width="16.140625" style="4" customWidth="1"/>
    <col min="15364" max="15364" width="16.7109375" style="4" customWidth="1"/>
    <col min="15365" max="15365" width="16" style="4" customWidth="1"/>
    <col min="15366" max="15366" width="6.5703125" style="4" customWidth="1"/>
    <col min="15367" max="15367" width="9.85546875" style="4" customWidth="1"/>
    <col min="15368" max="15369" width="12.42578125" style="4"/>
    <col min="15370" max="15370" width="9.85546875" style="4" customWidth="1"/>
    <col min="15371" max="15371" width="12.42578125" style="4"/>
    <col min="15372" max="15372" width="13.7109375" style="4" customWidth="1"/>
    <col min="15373" max="15614" width="12.42578125" style="4"/>
    <col min="15615" max="15615" width="10" style="4" customWidth="1"/>
    <col min="15616" max="15616" width="43.42578125" style="4" customWidth="1"/>
    <col min="15617" max="15617" width="9.42578125" style="4" customWidth="1"/>
    <col min="15618" max="15618" width="12.7109375" style="4" customWidth="1"/>
    <col min="15619" max="15619" width="16.140625" style="4" customWidth="1"/>
    <col min="15620" max="15620" width="16.7109375" style="4" customWidth="1"/>
    <col min="15621" max="15621" width="16" style="4" customWidth="1"/>
    <col min="15622" max="15622" width="6.5703125" style="4" customWidth="1"/>
    <col min="15623" max="15623" width="9.85546875" style="4" customWidth="1"/>
    <col min="15624" max="15625" width="12.42578125" style="4"/>
    <col min="15626" max="15626" width="9.85546875" style="4" customWidth="1"/>
    <col min="15627" max="15627" width="12.42578125" style="4"/>
    <col min="15628" max="15628" width="13.7109375" style="4" customWidth="1"/>
    <col min="15629" max="15870" width="12.42578125" style="4"/>
    <col min="15871" max="15871" width="10" style="4" customWidth="1"/>
    <col min="15872" max="15872" width="43.42578125" style="4" customWidth="1"/>
    <col min="15873" max="15873" width="9.42578125" style="4" customWidth="1"/>
    <col min="15874" max="15874" width="12.7109375" style="4" customWidth="1"/>
    <col min="15875" max="15875" width="16.140625" style="4" customWidth="1"/>
    <col min="15876" max="15876" width="16.7109375" style="4" customWidth="1"/>
    <col min="15877" max="15877" width="16" style="4" customWidth="1"/>
    <col min="15878" max="15878" width="6.5703125" style="4" customWidth="1"/>
    <col min="15879" max="15879" width="9.85546875" style="4" customWidth="1"/>
    <col min="15880" max="15881" width="12.42578125" style="4"/>
    <col min="15882" max="15882" width="9.85546875" style="4" customWidth="1"/>
    <col min="15883" max="15883" width="12.42578125" style="4"/>
    <col min="15884" max="15884" width="13.7109375" style="4" customWidth="1"/>
    <col min="15885" max="16126" width="12.42578125" style="4"/>
    <col min="16127" max="16127" width="10" style="4" customWidth="1"/>
    <col min="16128" max="16128" width="43.42578125" style="4" customWidth="1"/>
    <col min="16129" max="16129" width="9.42578125" style="4" customWidth="1"/>
    <col min="16130" max="16130" width="12.7109375" style="4" customWidth="1"/>
    <col min="16131" max="16131" width="16.140625" style="4" customWidth="1"/>
    <col min="16132" max="16132" width="16.7109375" style="4" customWidth="1"/>
    <col min="16133" max="16133" width="16" style="4" customWidth="1"/>
    <col min="16134" max="16134" width="6.5703125" style="4" customWidth="1"/>
    <col min="16135" max="16135" width="9.85546875" style="4" customWidth="1"/>
    <col min="16136" max="16137" width="12.42578125" style="4"/>
    <col min="16138" max="16138" width="9.85546875" style="4" customWidth="1"/>
    <col min="16139" max="16139" width="12.42578125" style="4"/>
    <col min="16140" max="16140" width="13.7109375" style="4" customWidth="1"/>
    <col min="16141" max="16384" width="12.42578125" style="4"/>
  </cols>
  <sheetData>
    <row r="1" spans="1:16" ht="35.1" customHeight="1">
      <c r="A1" s="1" t="s">
        <v>25</v>
      </c>
      <c r="B1" s="2"/>
      <c r="C1" s="2"/>
      <c r="D1" s="2"/>
      <c r="E1" s="3"/>
      <c r="F1" s="2"/>
      <c r="G1" s="2"/>
      <c r="P1" s="13" t="s">
        <v>0</v>
      </c>
    </row>
    <row r="2" spans="1:16" ht="19.5" customHeight="1">
      <c r="B2" s="5" t="s">
        <v>68</v>
      </c>
      <c r="H2" s="13" t="s">
        <v>0</v>
      </c>
      <c r="P2" s="13" t="s">
        <v>0</v>
      </c>
    </row>
    <row r="3" spans="1:16" ht="17.25" customHeight="1" thickBot="1">
      <c r="B3" s="5" t="s">
        <v>69</v>
      </c>
    </row>
    <row r="4" spans="1:16" ht="15.75" customHeight="1" thickTop="1">
      <c r="A4" s="7"/>
      <c r="B4" s="7"/>
      <c r="C4" s="32"/>
      <c r="D4" s="33"/>
      <c r="E4" s="34"/>
      <c r="F4" s="16"/>
      <c r="G4" s="17"/>
    </row>
    <row r="5" spans="1:16" customFormat="1" ht="30.75">
      <c r="A5" s="49"/>
      <c r="B5" s="50" t="s">
        <v>70</v>
      </c>
      <c r="C5" s="97" t="s">
        <v>29</v>
      </c>
      <c r="D5" s="49" t="s">
        <v>30</v>
      </c>
      <c r="E5" s="81" t="s">
        <v>31</v>
      </c>
      <c r="F5" s="67" t="s">
        <v>32</v>
      </c>
      <c r="G5" s="61" t="s">
        <v>9</v>
      </c>
    </row>
    <row r="6" spans="1:16" customFormat="1" ht="15.75">
      <c r="A6" s="170" t="s">
        <v>1</v>
      </c>
      <c r="B6" s="52" t="s">
        <v>8</v>
      </c>
      <c r="C6" s="145" t="s">
        <v>35</v>
      </c>
      <c r="D6" s="55">
        <v>4000</v>
      </c>
      <c r="E6" s="82">
        <v>0.24</v>
      </c>
      <c r="F6" s="68">
        <f>ROUND((D6*E6),2)</f>
        <v>960</v>
      </c>
      <c r="G6" s="53" t="s">
        <v>2</v>
      </c>
    </row>
    <row r="7" spans="1:16" customFormat="1" ht="15.75">
      <c r="A7" s="171"/>
      <c r="B7" s="172" t="s">
        <v>10</v>
      </c>
      <c r="C7" s="172"/>
      <c r="D7" s="172"/>
      <c r="E7" s="172"/>
      <c r="F7" s="69">
        <f>SUM(F6:F6)</f>
        <v>960</v>
      </c>
      <c r="G7" s="54" t="s">
        <v>2</v>
      </c>
    </row>
    <row r="8" spans="1:16" customFormat="1" ht="15.75">
      <c r="A8" s="173" t="s">
        <v>3</v>
      </c>
      <c r="B8" s="52" t="s">
        <v>11</v>
      </c>
      <c r="C8" s="146" t="s">
        <v>35</v>
      </c>
      <c r="D8" s="55">
        <v>110</v>
      </c>
      <c r="E8" s="82">
        <v>0.96</v>
      </c>
      <c r="F8" s="70">
        <f>ROUND((D8*E8),2)</f>
        <v>105.6</v>
      </c>
      <c r="G8" s="53" t="s">
        <v>2</v>
      </c>
    </row>
    <row r="9" spans="1:16" customFormat="1" ht="15.75">
      <c r="A9" s="173"/>
      <c r="B9" s="52" t="s">
        <v>12</v>
      </c>
      <c r="C9" s="147" t="s">
        <v>36</v>
      </c>
      <c r="D9" s="55">
        <v>0.25</v>
      </c>
      <c r="E9" s="83">
        <v>91.82</v>
      </c>
      <c r="F9" s="70">
        <f t="shared" ref="F9:F29" si="0">ROUND((D9*E9),2)</f>
        <v>22.96</v>
      </c>
      <c r="G9" s="56"/>
    </row>
    <row r="10" spans="1:16" customFormat="1" ht="15.75">
      <c r="A10" s="173"/>
      <c r="B10" s="52" t="s">
        <v>56</v>
      </c>
      <c r="C10" s="147" t="s">
        <v>35</v>
      </c>
      <c r="D10" s="55">
        <v>0</v>
      </c>
      <c r="E10" s="82">
        <v>15</v>
      </c>
      <c r="F10" s="70">
        <f t="shared" si="0"/>
        <v>0</v>
      </c>
      <c r="G10" s="53" t="s">
        <v>2</v>
      </c>
    </row>
    <row r="11" spans="1:16" customFormat="1" ht="15.75">
      <c r="A11" s="173"/>
      <c r="B11" s="52" t="s">
        <v>57</v>
      </c>
      <c r="C11" s="147" t="s">
        <v>35</v>
      </c>
      <c r="D11" s="55">
        <v>30</v>
      </c>
      <c r="E11" s="82">
        <v>0.3</v>
      </c>
      <c r="F11" s="70">
        <f t="shared" si="0"/>
        <v>9</v>
      </c>
      <c r="G11" s="53" t="s">
        <v>2</v>
      </c>
    </row>
    <row r="12" spans="1:16" customFormat="1" ht="15.75">
      <c r="A12" s="173"/>
      <c r="B12" s="52" t="s">
        <v>58</v>
      </c>
      <c r="C12" s="147" t="s">
        <v>35</v>
      </c>
      <c r="D12" s="55">
        <v>90</v>
      </c>
      <c r="E12" s="82">
        <v>0.46</v>
      </c>
      <c r="F12" s="70">
        <f t="shared" si="0"/>
        <v>41.4</v>
      </c>
      <c r="G12" s="53" t="s">
        <v>2</v>
      </c>
    </row>
    <row r="13" spans="1:16" customFormat="1" ht="15.75">
      <c r="A13" s="173"/>
      <c r="B13" s="52" t="s">
        <v>59</v>
      </c>
      <c r="C13" s="147" t="s">
        <v>35</v>
      </c>
      <c r="D13" s="55">
        <v>3</v>
      </c>
      <c r="E13" s="82">
        <v>0.74</v>
      </c>
      <c r="F13" s="70">
        <f t="shared" si="0"/>
        <v>2.2200000000000002</v>
      </c>
      <c r="G13" s="53" t="s">
        <v>2</v>
      </c>
    </row>
    <row r="14" spans="1:16" customFormat="1" ht="15.75">
      <c r="A14" s="173"/>
      <c r="B14" s="52" t="s">
        <v>60</v>
      </c>
      <c r="C14" s="147" t="s">
        <v>35</v>
      </c>
      <c r="D14" s="55">
        <v>25</v>
      </c>
      <c r="E14" s="82">
        <v>2</v>
      </c>
      <c r="F14" s="70">
        <f t="shared" si="0"/>
        <v>50</v>
      </c>
      <c r="G14" s="53" t="s">
        <v>2</v>
      </c>
    </row>
    <row r="15" spans="1:16" customFormat="1" ht="15.75">
      <c r="A15" s="173"/>
      <c r="B15" s="52" t="s">
        <v>61</v>
      </c>
      <c r="C15" s="147" t="s">
        <v>37</v>
      </c>
      <c r="D15" s="55">
        <v>0.5</v>
      </c>
      <c r="E15" s="82">
        <v>95</v>
      </c>
      <c r="F15" s="70">
        <f t="shared" si="0"/>
        <v>47.5</v>
      </c>
      <c r="G15" s="53" t="s">
        <v>2</v>
      </c>
    </row>
    <row r="16" spans="1:16" customFormat="1" ht="15.75">
      <c r="A16" s="173"/>
      <c r="B16" s="52" t="s">
        <v>62</v>
      </c>
      <c r="C16" s="147" t="s">
        <v>37</v>
      </c>
      <c r="D16" s="55">
        <v>0.3</v>
      </c>
      <c r="E16" s="82">
        <v>95</v>
      </c>
      <c r="F16" s="70">
        <f t="shared" si="0"/>
        <v>28.5</v>
      </c>
      <c r="G16" s="53" t="s">
        <v>2</v>
      </c>
    </row>
    <row r="17" spans="1:7" customFormat="1" ht="15.75">
      <c r="A17" s="173"/>
      <c r="B17" s="52" t="s">
        <v>63</v>
      </c>
      <c r="C17" s="147" t="s">
        <v>36</v>
      </c>
      <c r="D17" s="55">
        <v>1</v>
      </c>
      <c r="E17" s="83">
        <v>79.31</v>
      </c>
      <c r="F17" s="70">
        <f t="shared" si="0"/>
        <v>79.31</v>
      </c>
      <c r="G17" s="53" t="s">
        <v>2</v>
      </c>
    </row>
    <row r="18" spans="1:7" customFormat="1" ht="15.75">
      <c r="A18" s="173"/>
      <c r="B18" s="52" t="s">
        <v>64</v>
      </c>
      <c r="C18" s="147" t="s">
        <v>36</v>
      </c>
      <c r="D18" s="55">
        <v>1</v>
      </c>
      <c r="E18" s="83">
        <v>30.24</v>
      </c>
      <c r="F18" s="70">
        <f t="shared" si="0"/>
        <v>30.24</v>
      </c>
      <c r="G18" s="53" t="s">
        <v>2</v>
      </c>
    </row>
    <row r="19" spans="1:7" customFormat="1" ht="15.75">
      <c r="A19" s="173"/>
      <c r="B19" s="52" t="s">
        <v>65</v>
      </c>
      <c r="C19" s="147" t="s">
        <v>36</v>
      </c>
      <c r="D19" s="55">
        <v>1</v>
      </c>
      <c r="E19" s="83">
        <v>52.61</v>
      </c>
      <c r="F19" s="70">
        <f t="shared" si="0"/>
        <v>52.61</v>
      </c>
      <c r="G19" s="53" t="s">
        <v>2</v>
      </c>
    </row>
    <row r="20" spans="1:7" customFormat="1" ht="15.75">
      <c r="A20" s="173"/>
      <c r="B20" s="52" t="s">
        <v>66</v>
      </c>
      <c r="C20" s="147" t="s">
        <v>36</v>
      </c>
      <c r="D20" s="55">
        <v>1</v>
      </c>
      <c r="E20" s="83">
        <v>0</v>
      </c>
      <c r="F20" s="70">
        <f t="shared" si="0"/>
        <v>0</v>
      </c>
      <c r="G20" s="53" t="s">
        <v>2</v>
      </c>
    </row>
    <row r="21" spans="1:7" customFormat="1" ht="15.75">
      <c r="A21" s="173"/>
      <c r="B21" s="52" t="s">
        <v>13</v>
      </c>
      <c r="C21" s="147" t="s">
        <v>36</v>
      </c>
      <c r="D21" s="55">
        <v>1</v>
      </c>
      <c r="E21" s="83">
        <v>20</v>
      </c>
      <c r="F21" s="70">
        <f t="shared" si="0"/>
        <v>20</v>
      </c>
      <c r="G21" s="53" t="s">
        <v>2</v>
      </c>
    </row>
    <row r="22" spans="1:7" customFormat="1" ht="15.75">
      <c r="A22" s="173"/>
      <c r="B22" s="52" t="s">
        <v>14</v>
      </c>
      <c r="C22" s="147" t="s">
        <v>37</v>
      </c>
      <c r="D22" s="55">
        <f>$D$6/2004</f>
        <v>1.996007984031936</v>
      </c>
      <c r="E22" s="83">
        <v>12</v>
      </c>
      <c r="F22" s="70">
        <f t="shared" si="0"/>
        <v>23.95</v>
      </c>
      <c r="G22" s="53" t="s">
        <v>2</v>
      </c>
    </row>
    <row r="23" spans="1:7" customFormat="1" ht="15.75">
      <c r="A23" s="173"/>
      <c r="B23" s="52" t="s">
        <v>15</v>
      </c>
      <c r="C23" s="147" t="s">
        <v>37</v>
      </c>
      <c r="D23" s="55">
        <f t="shared" ref="D23:D24" si="1">$D$6/2004</f>
        <v>1.996007984031936</v>
      </c>
      <c r="E23" s="83">
        <v>45</v>
      </c>
      <c r="F23" s="70">
        <f t="shared" si="0"/>
        <v>89.82</v>
      </c>
      <c r="G23" s="53" t="s">
        <v>2</v>
      </c>
    </row>
    <row r="24" spans="1:7" customFormat="1" ht="15.75">
      <c r="A24" s="173"/>
      <c r="B24" s="52" t="s">
        <v>16</v>
      </c>
      <c r="C24" s="147" t="s">
        <v>37</v>
      </c>
      <c r="D24" s="55">
        <f t="shared" si="1"/>
        <v>1.996007984031936</v>
      </c>
      <c r="E24" s="83">
        <v>3</v>
      </c>
      <c r="F24" s="70">
        <f t="shared" si="0"/>
        <v>5.99</v>
      </c>
      <c r="G24" s="53" t="s">
        <v>2</v>
      </c>
    </row>
    <row r="25" spans="1:7" customFormat="1" ht="15.75">
      <c r="A25" s="173"/>
      <c r="B25" s="52" t="s">
        <v>17</v>
      </c>
      <c r="C25" s="148" t="s">
        <v>39</v>
      </c>
      <c r="D25" s="57">
        <v>960</v>
      </c>
      <c r="E25" s="58">
        <v>9.4999999999999998E-3</v>
      </c>
      <c r="F25" s="70">
        <f t="shared" si="0"/>
        <v>9.1199999999999992</v>
      </c>
      <c r="G25" s="53" t="s">
        <v>2</v>
      </c>
    </row>
    <row r="26" spans="1:7" customFormat="1" ht="15.75">
      <c r="A26" s="173"/>
      <c r="B26" s="52" t="s">
        <v>18</v>
      </c>
      <c r="C26" s="147" t="s">
        <v>36</v>
      </c>
      <c r="D26" s="55">
        <v>1</v>
      </c>
      <c r="E26" s="83">
        <v>30</v>
      </c>
      <c r="F26" s="70">
        <f t="shared" si="0"/>
        <v>30</v>
      </c>
      <c r="G26" s="53" t="s">
        <v>2</v>
      </c>
    </row>
    <row r="27" spans="1:7" customFormat="1" ht="15.75">
      <c r="A27" s="173"/>
      <c r="B27" s="52" t="s">
        <v>19</v>
      </c>
      <c r="C27" s="147" t="s">
        <v>36</v>
      </c>
      <c r="D27" s="55">
        <v>1</v>
      </c>
      <c r="E27" s="82">
        <v>113.15</v>
      </c>
      <c r="F27" s="70">
        <f t="shared" si="0"/>
        <v>113.15</v>
      </c>
      <c r="G27" s="53" t="s">
        <v>2</v>
      </c>
    </row>
    <row r="28" spans="1:7" customFormat="1" ht="15.75">
      <c r="A28" s="173"/>
      <c r="B28" s="52" t="s">
        <v>20</v>
      </c>
      <c r="C28" s="147" t="s">
        <v>38</v>
      </c>
      <c r="D28" s="55">
        <v>4.59</v>
      </c>
      <c r="E28" s="83">
        <v>14.91</v>
      </c>
      <c r="F28" s="70">
        <f t="shared" si="0"/>
        <v>68.44</v>
      </c>
      <c r="G28" s="53" t="s">
        <v>2</v>
      </c>
    </row>
    <row r="29" spans="1:7" customFormat="1" ht="15.75">
      <c r="A29" s="173"/>
      <c r="B29" s="52" t="s">
        <v>21</v>
      </c>
      <c r="C29" s="148" t="s">
        <v>39</v>
      </c>
      <c r="D29" s="121">
        <f>(F27+SUM(F8:F20, F28))*6/12</f>
        <v>325.46499999999997</v>
      </c>
      <c r="E29" s="63">
        <v>8.5000000000000006E-2</v>
      </c>
      <c r="F29" s="70">
        <f t="shared" si="0"/>
        <v>27.66</v>
      </c>
      <c r="G29" s="53" t="s">
        <v>2</v>
      </c>
    </row>
    <row r="30" spans="1:7" customFormat="1" ht="16.5" thickBot="1">
      <c r="A30" s="173"/>
      <c r="B30" s="59" t="s">
        <v>22</v>
      </c>
      <c r="C30" s="99"/>
      <c r="D30" s="60"/>
      <c r="E30" s="62"/>
      <c r="F30" s="71">
        <f>SUM(F8:F29)</f>
        <v>857.47000000000014</v>
      </c>
      <c r="G30" s="53" t="s">
        <v>2</v>
      </c>
    </row>
    <row r="31" spans="1:7" customFormat="1" ht="17.25" thickTop="1" thickBot="1">
      <c r="A31" s="177" t="s">
        <v>4</v>
      </c>
      <c r="B31" s="177"/>
      <c r="C31" s="177"/>
      <c r="D31" s="177"/>
      <c r="E31" s="177"/>
      <c r="F31" s="132">
        <f>SUM(F7+(-F30))</f>
        <v>102.52999999999986</v>
      </c>
      <c r="G31" s="131" t="s">
        <v>2</v>
      </c>
    </row>
    <row r="32" spans="1:7" customFormat="1" ht="16.5" thickTop="1">
      <c r="A32" s="173" t="s">
        <v>5</v>
      </c>
      <c r="B32" s="52" t="s">
        <v>19</v>
      </c>
      <c r="C32" s="145" t="s">
        <v>36</v>
      </c>
      <c r="D32" s="55">
        <v>1</v>
      </c>
      <c r="E32" s="82">
        <v>278.7</v>
      </c>
      <c r="F32" s="137">
        <f>ROUND((D32*E32),2)</f>
        <v>278.7</v>
      </c>
      <c r="G32" s="53" t="s">
        <v>2</v>
      </c>
    </row>
    <row r="33" spans="1:21" customFormat="1" ht="15.75">
      <c r="A33" s="173"/>
      <c r="B33" s="176" t="s">
        <v>23</v>
      </c>
      <c r="C33" s="176"/>
      <c r="D33" s="176"/>
      <c r="E33" s="176"/>
      <c r="F33" s="71">
        <f>SUM(F32:F32)</f>
        <v>278.7</v>
      </c>
      <c r="G33" s="54" t="s">
        <v>2</v>
      </c>
    </row>
    <row r="34" spans="1:21" customFormat="1" ht="15.75">
      <c r="A34" s="173" t="s">
        <v>28</v>
      </c>
      <c r="B34" s="52" t="s">
        <v>33</v>
      </c>
      <c r="C34" s="145" t="s">
        <v>39</v>
      </c>
      <c r="D34" s="122">
        <v>857.47</v>
      </c>
      <c r="E34" s="63">
        <v>7.0000000000000007E-2</v>
      </c>
      <c r="F34" s="70">
        <f>ROUND((D34*E34),2)</f>
        <v>60.02</v>
      </c>
      <c r="G34" s="53" t="s">
        <v>2</v>
      </c>
    </row>
    <row r="35" spans="1:21" customFormat="1" ht="15.75">
      <c r="A35" s="173"/>
      <c r="B35" s="176" t="s">
        <v>34</v>
      </c>
      <c r="C35" s="176"/>
      <c r="D35" s="176"/>
      <c r="E35" s="176"/>
      <c r="F35" s="71">
        <f>SUM(F34:F34)</f>
        <v>60.02</v>
      </c>
      <c r="G35" s="54" t="s">
        <v>2</v>
      </c>
    </row>
    <row r="36" spans="1:21" customFormat="1" ht="16.5" thickBot="1">
      <c r="A36" s="178" t="s">
        <v>6</v>
      </c>
      <c r="B36" s="178"/>
      <c r="C36" s="178"/>
      <c r="D36" s="178"/>
      <c r="E36" s="178"/>
      <c r="F36" s="128">
        <f>F30+F33+F35</f>
        <v>1196.19</v>
      </c>
      <c r="G36" s="136" t="s">
        <v>2</v>
      </c>
    </row>
    <row r="37" spans="1:21" customFormat="1" ht="17.25" thickTop="1" thickBot="1">
      <c r="A37" s="177" t="s">
        <v>7</v>
      </c>
      <c r="B37" s="177"/>
      <c r="C37" s="177"/>
      <c r="D37" s="177"/>
      <c r="E37" s="177"/>
      <c r="F37" s="143">
        <f>SUM(F7+(-F36))</f>
        <v>-236.19000000000005</v>
      </c>
      <c r="G37" s="129" t="s">
        <v>2</v>
      </c>
    </row>
    <row r="38" spans="1:21" ht="16.5" thickTop="1">
      <c r="A38" s="9"/>
      <c r="B38" s="40"/>
      <c r="C38" s="41"/>
      <c r="D38" s="42"/>
      <c r="E38" s="43"/>
      <c r="F38" s="135"/>
      <c r="G38" s="11"/>
      <c r="H38" s="13"/>
      <c r="P38" s="13"/>
      <c r="U38" s="14"/>
    </row>
    <row r="39" spans="1:21" ht="15" customHeight="1">
      <c r="C39" s="39"/>
      <c r="D39" s="35"/>
      <c r="E39" s="36"/>
      <c r="F39" s="18"/>
      <c r="G39" s="19"/>
      <c r="H39" s="13"/>
      <c r="P39" s="13"/>
    </row>
    <row r="40" spans="1:21" ht="19.5" customHeight="1">
      <c r="A40" s="9"/>
      <c r="C40" s="37"/>
      <c r="D40" s="35"/>
      <c r="E40" s="36"/>
      <c r="F40" s="18"/>
      <c r="G40" s="19"/>
      <c r="H40" s="13"/>
      <c r="I40" s="5"/>
      <c r="P40" s="13"/>
      <c r="U40" s="14"/>
    </row>
    <row r="41" spans="1:21" ht="15.75">
      <c r="B41" s="5"/>
      <c r="C41" s="37"/>
      <c r="D41" s="35"/>
      <c r="E41" s="36"/>
      <c r="F41" s="8"/>
      <c r="G41" s="11"/>
    </row>
    <row r="42" spans="1:21" ht="18.75" customHeight="1">
      <c r="C42" s="39"/>
      <c r="D42" s="35"/>
      <c r="E42" s="36"/>
      <c r="F42" s="44"/>
      <c r="G42" s="45"/>
      <c r="H42" s="13"/>
      <c r="P42" s="13"/>
    </row>
    <row r="43" spans="1:21" ht="15.75">
      <c r="A43" s="5"/>
      <c r="C43" s="39"/>
      <c r="D43" s="35"/>
      <c r="E43" s="36"/>
      <c r="F43" s="12"/>
      <c r="G43" s="13"/>
      <c r="H43" s="13"/>
      <c r="I43" s="5"/>
      <c r="P43" s="13"/>
    </row>
    <row r="44" spans="1:21">
      <c r="C44" s="39"/>
      <c r="D44" s="35"/>
      <c r="E44" s="36"/>
      <c r="F44" s="18"/>
      <c r="G44" s="19"/>
      <c r="H44" s="13"/>
      <c r="P44" s="13"/>
    </row>
    <row r="45" spans="1:21" ht="16.5" customHeight="1">
      <c r="A45" s="9"/>
      <c r="C45" s="39"/>
      <c r="D45" s="35"/>
      <c r="E45" s="36"/>
      <c r="F45" s="18"/>
      <c r="G45" s="19"/>
      <c r="H45" s="13"/>
      <c r="I45" s="5"/>
      <c r="P45" s="13"/>
    </row>
    <row r="46" spans="1:21" ht="15" customHeight="1">
      <c r="A46" s="20"/>
      <c r="B46" s="20"/>
      <c r="C46" s="20"/>
      <c r="D46" s="20"/>
      <c r="E46" s="22"/>
      <c r="F46" s="20"/>
      <c r="G46" s="20"/>
      <c r="H46" s="13"/>
      <c r="P46" s="13"/>
      <c r="U46" s="14"/>
    </row>
    <row r="47" spans="1:21" ht="15" customHeight="1">
      <c r="G47" s="20"/>
      <c r="H47" s="13"/>
      <c r="P47" s="13"/>
      <c r="U47" s="14"/>
    </row>
    <row r="48" spans="1:21" ht="15" customHeight="1">
      <c r="E48" s="23"/>
      <c r="G48" s="20"/>
      <c r="H48" s="13"/>
      <c r="P48" s="13"/>
      <c r="U48" s="14"/>
    </row>
    <row r="49" spans="7:21" ht="15" customHeight="1">
      <c r="G49" s="20"/>
      <c r="H49" s="13"/>
      <c r="P49" s="13"/>
      <c r="U49" s="14"/>
    </row>
    <row r="50" spans="7:21" ht="15" customHeight="1">
      <c r="H50" s="13"/>
      <c r="P50" s="13"/>
      <c r="U50" s="14"/>
    </row>
    <row r="51" spans="7:21" ht="15" customHeight="1">
      <c r="H51" s="13"/>
      <c r="I51" s="5"/>
      <c r="P51" s="13"/>
      <c r="U51" s="14"/>
    </row>
    <row r="52" spans="7:21" ht="15" customHeight="1">
      <c r="H52" s="13"/>
      <c r="I52" s="5"/>
      <c r="P52" s="13"/>
      <c r="U52" s="14"/>
    </row>
    <row r="53" spans="7:21" ht="15" customHeight="1">
      <c r="H53" s="13"/>
      <c r="I53" s="5"/>
      <c r="P53" s="13"/>
      <c r="U53" s="14"/>
    </row>
    <row r="54" spans="7:21" ht="15" customHeight="1">
      <c r="H54" s="13"/>
      <c r="I54" s="5"/>
      <c r="P54" s="13"/>
      <c r="U54" s="14"/>
    </row>
    <row r="55" spans="7:21" ht="15" customHeight="1">
      <c r="G55" s="20"/>
      <c r="H55" s="13"/>
      <c r="I55" s="5"/>
      <c r="P55" s="13"/>
      <c r="U55" s="14"/>
    </row>
    <row r="56" spans="7:21" ht="15" customHeight="1">
      <c r="G56" s="20"/>
      <c r="H56" s="13"/>
      <c r="I56" s="5"/>
      <c r="P56" s="13"/>
    </row>
    <row r="57" spans="7:21" ht="15" customHeight="1">
      <c r="G57" s="20"/>
      <c r="H57" s="13"/>
      <c r="I57" s="5"/>
      <c r="P57" s="13"/>
    </row>
    <row r="58" spans="7:21" ht="15" customHeight="1">
      <c r="H58" s="13"/>
      <c r="I58" s="5"/>
      <c r="P58" s="13"/>
    </row>
    <row r="59" spans="7:21" ht="15" customHeight="1">
      <c r="P59" s="13"/>
    </row>
    <row r="60" spans="7:21" ht="15" customHeight="1"/>
    <row r="61" spans="7:21" ht="15" customHeight="1"/>
    <row r="62" spans="7:21" ht="15" customHeight="1"/>
    <row r="63" spans="7:21" ht="15" customHeight="1"/>
    <row r="64" spans="7:21"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spans="1:12" ht="15" customHeight="1">
      <c r="E81" s="21"/>
    </row>
    <row r="82" spans="1:12" ht="15" customHeight="1">
      <c r="A82" s="13"/>
      <c r="B82" s="13"/>
      <c r="C82" s="13"/>
      <c r="D82" s="13"/>
      <c r="F82" s="13"/>
      <c r="G82" s="13"/>
    </row>
    <row r="83" spans="1:12" ht="15" customHeight="1"/>
    <row r="84" spans="1:12" ht="15" customHeight="1"/>
    <row r="85" spans="1:12" ht="15" customHeight="1">
      <c r="E85" s="21"/>
    </row>
    <row r="86" spans="1:12" ht="15" customHeight="1">
      <c r="B86" s="5"/>
      <c r="C86" s="5"/>
      <c r="D86" s="5"/>
      <c r="E86" s="21"/>
    </row>
    <row r="87" spans="1:12" ht="15" customHeight="1">
      <c r="B87" s="5"/>
      <c r="C87" s="5"/>
      <c r="D87" s="5"/>
      <c r="E87" s="21"/>
    </row>
    <row r="88" spans="1:12" ht="15" customHeight="1">
      <c r="B88" s="5"/>
      <c r="C88" s="5"/>
      <c r="D88" s="5"/>
      <c r="E88" s="21"/>
    </row>
    <row r="89" spans="1:12" ht="15" customHeight="1">
      <c r="B89" s="5"/>
      <c r="C89" s="5"/>
      <c r="D89" s="5"/>
      <c r="E89" s="21"/>
    </row>
    <row r="90" spans="1:12" ht="15" customHeight="1">
      <c r="B90" s="5"/>
      <c r="C90" s="5"/>
      <c r="D90" s="5"/>
      <c r="J90" s="20"/>
      <c r="K90" s="20"/>
    </row>
    <row r="91" spans="1:12" ht="15" customHeight="1">
      <c r="B91" s="5"/>
    </row>
    <row r="92" spans="1:12" ht="15" customHeight="1">
      <c r="B92" s="5"/>
      <c r="H92" s="5"/>
      <c r="I92" s="20"/>
      <c r="J92" s="20"/>
      <c r="K92" s="20"/>
      <c r="L92" s="19"/>
    </row>
    <row r="93" spans="1:12" ht="15" customHeight="1">
      <c r="B93" s="5"/>
      <c r="H93" s="5"/>
      <c r="I93" s="20"/>
      <c r="J93" s="20"/>
      <c r="K93" s="20"/>
    </row>
    <row r="94" spans="1:12" ht="15" customHeight="1">
      <c r="B94" s="5"/>
      <c r="H94" s="5"/>
      <c r="I94" s="20"/>
      <c r="J94" s="20"/>
      <c r="K94" s="20"/>
    </row>
    <row r="95" spans="1:12" ht="15" customHeight="1">
      <c r="B95" s="5"/>
      <c r="H95" s="5"/>
      <c r="I95" s="20"/>
      <c r="J95" s="20"/>
      <c r="K95" s="20"/>
    </row>
    <row r="96" spans="1:12" ht="15" customHeight="1">
      <c r="B96" s="5"/>
      <c r="H96" s="5"/>
      <c r="I96" s="20"/>
      <c r="J96" s="20"/>
      <c r="K96" s="20"/>
    </row>
    <row r="97" spans="1:11" ht="15" customHeight="1">
      <c r="H97" s="5"/>
      <c r="I97" s="20"/>
      <c r="J97" s="20"/>
      <c r="K97" s="20"/>
    </row>
    <row r="98" spans="1:11" ht="15" customHeight="1">
      <c r="E98" s="21"/>
      <c r="H98" s="5"/>
      <c r="I98" s="20"/>
      <c r="J98" s="20"/>
      <c r="K98" s="20"/>
    </row>
    <row r="99" spans="1:11" ht="15" customHeight="1">
      <c r="A99" s="5"/>
      <c r="B99" s="5"/>
      <c r="C99" s="5"/>
      <c r="D99" s="5"/>
    </row>
    <row r="100" spans="1:11" ht="15" customHeight="1">
      <c r="B100" s="5"/>
      <c r="H100" s="5"/>
      <c r="I100" s="20"/>
      <c r="J100" s="20"/>
      <c r="K100" s="20"/>
    </row>
    <row r="101" spans="1:11" ht="15" customHeight="1">
      <c r="B101" s="5"/>
      <c r="H101" s="5"/>
      <c r="I101" s="20"/>
      <c r="J101" s="20"/>
      <c r="K101" s="20"/>
    </row>
    <row r="102" spans="1:11" ht="15" customHeight="1">
      <c r="B102" s="5"/>
      <c r="H102" s="5"/>
      <c r="I102" s="20"/>
      <c r="J102" s="20"/>
      <c r="K102" s="20"/>
    </row>
    <row r="103" spans="1:11" ht="15" customHeight="1">
      <c r="B103" s="5"/>
      <c r="H103" s="5"/>
      <c r="I103" s="20"/>
      <c r="J103" s="20"/>
      <c r="K103" s="20"/>
    </row>
    <row r="104" spans="1:11" ht="15" customHeight="1">
      <c r="B104" s="5"/>
    </row>
    <row r="105" spans="1:11" ht="15" customHeight="1">
      <c r="B105" s="5"/>
      <c r="H105" s="5"/>
      <c r="I105" s="20"/>
      <c r="J105" s="20"/>
      <c r="K105" s="20"/>
    </row>
    <row r="106" spans="1:11" ht="15" customHeight="1">
      <c r="B106" s="5"/>
      <c r="H106" s="5"/>
      <c r="I106" s="20"/>
      <c r="J106" s="20"/>
      <c r="K106" s="20"/>
    </row>
    <row r="107" spans="1:11" ht="15" customHeight="1">
      <c r="B107" s="5"/>
      <c r="H107" s="5"/>
      <c r="I107" s="20"/>
      <c r="J107" s="20"/>
      <c r="K107" s="20"/>
    </row>
    <row r="108" spans="1:11" ht="15" customHeight="1">
      <c r="B108" s="5"/>
    </row>
    <row r="109" spans="1:11" ht="15" customHeight="1">
      <c r="B109" s="5"/>
    </row>
    <row r="110" spans="1:11" ht="15" customHeight="1">
      <c r="B110" s="5"/>
    </row>
    <row r="111" spans="1:11" ht="15" customHeight="1">
      <c r="B111" s="5"/>
    </row>
    <row r="112" spans="1:11" ht="15" customHeight="1">
      <c r="B112" s="5"/>
    </row>
    <row r="113" spans="2:2" ht="15" customHeight="1">
      <c r="B113" s="5"/>
    </row>
    <row r="114" spans="2:2" ht="15" customHeight="1">
      <c r="B114" s="5"/>
    </row>
    <row r="115" spans="2:2" ht="15" customHeight="1">
      <c r="B115" s="5"/>
    </row>
    <row r="116" spans="2:2" ht="15" customHeight="1">
      <c r="B116" s="5"/>
    </row>
    <row r="117" spans="2:2" ht="15" customHeight="1">
      <c r="B117" s="5"/>
    </row>
    <row r="118" spans="2:2" ht="15" customHeight="1">
      <c r="B118" s="5"/>
    </row>
    <row r="119" spans="2:2" ht="15" customHeight="1">
      <c r="B119" s="5"/>
    </row>
    <row r="120" spans="2:2" ht="15" customHeight="1">
      <c r="B120" s="5"/>
    </row>
    <row r="121" spans="2:2" ht="15" customHeight="1">
      <c r="B121" s="5"/>
    </row>
    <row r="122" spans="2:2" ht="15" customHeight="1">
      <c r="B122" s="5"/>
    </row>
    <row r="123" spans="2:2" ht="15" customHeight="1">
      <c r="B123" s="5"/>
    </row>
    <row r="124" spans="2:2" ht="15" customHeight="1">
      <c r="B124" s="5"/>
    </row>
    <row r="125" spans="2:2" ht="15" customHeight="1">
      <c r="B125" s="5"/>
    </row>
    <row r="126" spans="2:2" ht="15" customHeight="1">
      <c r="B126" s="5"/>
    </row>
    <row r="127" spans="2:2" ht="15" customHeight="1">
      <c r="B127" s="5"/>
    </row>
    <row r="128" spans="2:2" ht="15" customHeight="1">
      <c r="B128" s="5"/>
    </row>
    <row r="129" spans="2:2" ht="15" customHeight="1">
      <c r="B129" s="5"/>
    </row>
    <row r="130" spans="2:2" ht="15" customHeight="1">
      <c r="B130" s="5"/>
    </row>
    <row r="131" spans="2:2" ht="15" customHeight="1">
      <c r="B131" s="5"/>
    </row>
    <row r="132" spans="2:2" ht="15" customHeight="1">
      <c r="B132" s="5"/>
    </row>
    <row r="133" spans="2:2" ht="15" customHeight="1">
      <c r="B133" s="5"/>
    </row>
    <row r="134" spans="2:2" ht="15" customHeight="1">
      <c r="B134" s="5"/>
    </row>
    <row r="135" spans="2:2" ht="15" customHeight="1">
      <c r="B135" s="5"/>
    </row>
    <row r="136" spans="2:2" ht="15" customHeight="1">
      <c r="B136" s="5"/>
    </row>
    <row r="137" spans="2:2" ht="15" customHeight="1">
      <c r="B137" s="5"/>
    </row>
    <row r="138" spans="2:2" ht="15" customHeight="1">
      <c r="B138" s="5"/>
    </row>
    <row r="139" spans="2:2" ht="15" customHeight="1">
      <c r="B139" s="5"/>
    </row>
    <row r="140" spans="2:2" ht="15" customHeight="1">
      <c r="B140" s="5"/>
    </row>
    <row r="141" spans="2:2" ht="15" customHeight="1">
      <c r="B141" s="5"/>
    </row>
    <row r="142" spans="2:2" ht="15" customHeight="1">
      <c r="B142" s="5"/>
    </row>
    <row r="143" spans="2:2" ht="15" customHeight="1">
      <c r="B143" s="5"/>
    </row>
    <row r="144" spans="2:2" ht="15" customHeight="1">
      <c r="B144" s="5"/>
    </row>
    <row r="145" spans="2:2" ht="15" customHeight="1">
      <c r="B145" s="5"/>
    </row>
    <row r="146" spans="2:2" ht="15" customHeight="1">
      <c r="B146" s="5"/>
    </row>
    <row r="147" spans="2:2" ht="15" customHeight="1">
      <c r="B147" s="5"/>
    </row>
    <row r="148" spans="2:2" ht="15" customHeight="1">
      <c r="B148" s="5"/>
    </row>
    <row r="149" spans="2:2" ht="15" customHeight="1">
      <c r="B149" s="5"/>
    </row>
    <row r="150" spans="2:2" ht="15" customHeight="1">
      <c r="B150" s="5"/>
    </row>
    <row r="151" spans="2:2" ht="15" customHeight="1">
      <c r="B151" s="5"/>
    </row>
    <row r="152" spans="2:2" ht="15" customHeight="1">
      <c r="B152" s="5"/>
    </row>
    <row r="153" spans="2:2" ht="15" customHeight="1">
      <c r="B153" s="5"/>
    </row>
    <row r="154" spans="2:2" ht="15" customHeight="1">
      <c r="B154" s="5"/>
    </row>
    <row r="155" spans="2:2" ht="15" customHeight="1">
      <c r="B155" s="5"/>
    </row>
    <row r="156" spans="2:2" ht="15" customHeight="1">
      <c r="B156" s="5"/>
    </row>
    <row r="157" spans="2:2" ht="15" customHeight="1">
      <c r="B157" s="5"/>
    </row>
    <row r="158" spans="2:2" ht="15" customHeight="1">
      <c r="B158" s="5"/>
    </row>
    <row r="159" spans="2:2" ht="15" customHeight="1">
      <c r="B159" s="5"/>
    </row>
    <row r="160" spans="2:2"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3182" spans="2:5" ht="69">
      <c r="B3182" s="24"/>
      <c r="C3182" s="25"/>
      <c r="D3182" s="26"/>
      <c r="E3182" s="22"/>
    </row>
    <row r="3183" spans="2:5" ht="22.5">
      <c r="B3183" s="27"/>
      <c r="C3183" s="28"/>
    </row>
    <row r="3184" spans="2:5" ht="19.5">
      <c r="B3184" s="29"/>
      <c r="E3184" s="30"/>
    </row>
    <row r="3185" spans="6:6" ht="19.5">
      <c r="F3185" s="31"/>
    </row>
  </sheetData>
  <mergeCells count="10">
    <mergeCell ref="A36:E36"/>
    <mergeCell ref="A37:E37"/>
    <mergeCell ref="A6:A7"/>
    <mergeCell ref="A8:A30"/>
    <mergeCell ref="A32:A33"/>
    <mergeCell ref="B7:E7"/>
    <mergeCell ref="A31:E31"/>
    <mergeCell ref="B33:E33"/>
    <mergeCell ref="A34:A35"/>
    <mergeCell ref="B35:E35"/>
  </mergeCells>
  <pageMargins left="0.7" right="0.7" top="0.75" bottom="0.75" header="0.3" footer="0.3"/>
  <pageSetup scale="73" orientation="portrait" r:id="rId1"/>
  <colBreaks count="1" manualBreakCount="1">
    <brk id="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51F67A-E62A-4AB5-9F44-7D93B3520279}">
  <dimension ref="A1:G38"/>
  <sheetViews>
    <sheetView zoomScale="80" zoomScaleNormal="80" workbookViewId="0">
      <selection activeCell="A66" sqref="A66"/>
    </sheetView>
  </sheetViews>
  <sheetFormatPr defaultRowHeight="15"/>
  <cols>
    <col min="1" max="1" width="25" bestFit="1" customWidth="1"/>
    <col min="2" max="2" width="49.42578125" bestFit="1" customWidth="1"/>
    <col min="3" max="3" width="5.7109375" bestFit="1" customWidth="1"/>
    <col min="4" max="5" width="11" bestFit="1" customWidth="1"/>
    <col min="6" max="6" width="16.5703125" bestFit="1" customWidth="1"/>
    <col min="7" max="7" width="12.140625" bestFit="1" customWidth="1"/>
  </cols>
  <sheetData>
    <row r="1" spans="1:7" ht="35.25">
      <c r="A1" s="1" t="s">
        <v>24</v>
      </c>
      <c r="B1" s="2"/>
      <c r="C1" s="2"/>
      <c r="D1" s="2"/>
      <c r="E1" s="3"/>
      <c r="F1" s="2"/>
      <c r="G1" s="2"/>
    </row>
    <row r="2" spans="1:7" ht="15.75">
      <c r="A2" s="4"/>
      <c r="B2" s="5" t="s">
        <v>68</v>
      </c>
      <c r="C2" s="4"/>
      <c r="D2" s="4"/>
      <c r="E2" s="6"/>
      <c r="F2" s="4"/>
      <c r="G2" s="4"/>
    </row>
    <row r="3" spans="1:7" ht="16.5" thickBot="1">
      <c r="A3" s="4"/>
      <c r="B3" s="5" t="s">
        <v>69</v>
      </c>
      <c r="C3" s="4"/>
      <c r="D3" s="4"/>
      <c r="E3" s="6"/>
      <c r="F3" s="4"/>
      <c r="G3" s="4"/>
    </row>
    <row r="4" spans="1:7" ht="16.5" thickTop="1">
      <c r="A4" s="7"/>
      <c r="B4" s="7"/>
      <c r="C4" s="32"/>
      <c r="D4" s="33"/>
      <c r="E4" s="34"/>
      <c r="F4" s="16"/>
      <c r="G4" s="17"/>
    </row>
    <row r="5" spans="1:7" ht="30.75">
      <c r="A5" s="49"/>
      <c r="B5" s="50" t="s">
        <v>67</v>
      </c>
      <c r="C5" s="97" t="s">
        <v>29</v>
      </c>
      <c r="D5" s="49" t="s">
        <v>30</v>
      </c>
      <c r="E5" s="81" t="s">
        <v>31</v>
      </c>
      <c r="F5" s="67" t="s">
        <v>32</v>
      </c>
      <c r="G5" s="61" t="s">
        <v>9</v>
      </c>
    </row>
    <row r="6" spans="1:7" ht="15.75">
      <c r="A6" s="170" t="s">
        <v>1</v>
      </c>
      <c r="B6" s="52" t="s">
        <v>8</v>
      </c>
      <c r="C6" s="145" t="s">
        <v>35</v>
      </c>
      <c r="D6" s="55">
        <v>4000</v>
      </c>
      <c r="E6" s="82">
        <v>0.24</v>
      </c>
      <c r="F6" s="68">
        <f>ROUND((D6*E6),2)</f>
        <v>960</v>
      </c>
      <c r="G6" s="53" t="s">
        <v>2</v>
      </c>
    </row>
    <row r="7" spans="1:7" ht="15.75">
      <c r="A7" s="171"/>
      <c r="B7" s="172" t="s">
        <v>10</v>
      </c>
      <c r="C7" s="172"/>
      <c r="D7" s="172"/>
      <c r="E7" s="172"/>
      <c r="F7" s="69">
        <f>SUM(F6:F6)</f>
        <v>960</v>
      </c>
      <c r="G7" s="54" t="s">
        <v>2</v>
      </c>
    </row>
    <row r="8" spans="1:7" ht="15.75">
      <c r="A8" s="173" t="s">
        <v>3</v>
      </c>
      <c r="B8" s="52" t="s">
        <v>11</v>
      </c>
      <c r="C8" s="146" t="s">
        <v>35</v>
      </c>
      <c r="D8" s="55">
        <v>110</v>
      </c>
      <c r="E8" s="82">
        <v>0.96</v>
      </c>
      <c r="F8" s="70">
        <f>ROUND((D8*E8),2)</f>
        <v>105.6</v>
      </c>
      <c r="G8" s="53" t="s">
        <v>2</v>
      </c>
    </row>
    <row r="9" spans="1:7" ht="15.75">
      <c r="A9" s="173"/>
      <c r="B9" s="52" t="s">
        <v>12</v>
      </c>
      <c r="C9" s="147" t="s">
        <v>36</v>
      </c>
      <c r="D9" s="55">
        <v>0.25</v>
      </c>
      <c r="E9" s="83">
        <v>91.82</v>
      </c>
      <c r="F9" s="70">
        <f t="shared" ref="F9:F29" si="0">ROUND((D9*E9),2)</f>
        <v>22.96</v>
      </c>
      <c r="G9" s="56"/>
    </row>
    <row r="10" spans="1:7" ht="15.75">
      <c r="A10" s="173"/>
      <c r="B10" s="52" t="s">
        <v>56</v>
      </c>
      <c r="C10" s="147" t="s">
        <v>35</v>
      </c>
      <c r="D10" s="55">
        <v>0</v>
      </c>
      <c r="E10" s="82">
        <v>15</v>
      </c>
      <c r="F10" s="70">
        <f t="shared" si="0"/>
        <v>0</v>
      </c>
      <c r="G10" s="53" t="s">
        <v>2</v>
      </c>
    </row>
    <row r="11" spans="1:7" ht="15.75">
      <c r="A11" s="173"/>
      <c r="B11" s="52" t="s">
        <v>57</v>
      </c>
      <c r="C11" s="147" t="s">
        <v>35</v>
      </c>
      <c r="D11" s="55">
        <v>30</v>
      </c>
      <c r="E11" s="82">
        <v>0.3</v>
      </c>
      <c r="F11" s="70">
        <f t="shared" si="0"/>
        <v>9</v>
      </c>
      <c r="G11" s="53" t="s">
        <v>2</v>
      </c>
    </row>
    <row r="12" spans="1:7" ht="15.75">
      <c r="A12" s="173"/>
      <c r="B12" s="52" t="s">
        <v>58</v>
      </c>
      <c r="C12" s="147" t="s">
        <v>35</v>
      </c>
      <c r="D12" s="55">
        <v>90</v>
      </c>
      <c r="E12" s="82">
        <v>0.46</v>
      </c>
      <c r="F12" s="70">
        <f t="shared" si="0"/>
        <v>41.4</v>
      </c>
      <c r="G12" s="53" t="s">
        <v>2</v>
      </c>
    </row>
    <row r="13" spans="1:7" ht="15.75">
      <c r="A13" s="173"/>
      <c r="B13" s="52" t="s">
        <v>59</v>
      </c>
      <c r="C13" s="147" t="s">
        <v>35</v>
      </c>
      <c r="D13" s="55">
        <v>3</v>
      </c>
      <c r="E13" s="82">
        <v>0.74</v>
      </c>
      <c r="F13" s="70">
        <f t="shared" si="0"/>
        <v>2.2200000000000002</v>
      </c>
      <c r="G13" s="53" t="s">
        <v>2</v>
      </c>
    </row>
    <row r="14" spans="1:7" ht="15.75">
      <c r="A14" s="173"/>
      <c r="B14" s="52" t="s">
        <v>60</v>
      </c>
      <c r="C14" s="147" t="s">
        <v>35</v>
      </c>
      <c r="D14" s="55">
        <v>25</v>
      </c>
      <c r="E14" s="82">
        <v>2</v>
      </c>
      <c r="F14" s="70">
        <f t="shared" si="0"/>
        <v>50</v>
      </c>
      <c r="G14" s="53" t="s">
        <v>2</v>
      </c>
    </row>
    <row r="15" spans="1:7" ht="15.75">
      <c r="A15" s="173"/>
      <c r="B15" s="52" t="s">
        <v>61</v>
      </c>
      <c r="C15" s="147" t="s">
        <v>37</v>
      </c>
      <c r="D15" s="55">
        <v>0.5</v>
      </c>
      <c r="E15" s="82">
        <v>95</v>
      </c>
      <c r="F15" s="70">
        <f t="shared" si="0"/>
        <v>47.5</v>
      </c>
      <c r="G15" s="53" t="s">
        <v>2</v>
      </c>
    </row>
    <row r="16" spans="1:7" ht="15.75">
      <c r="A16" s="173"/>
      <c r="B16" s="52" t="s">
        <v>62</v>
      </c>
      <c r="C16" s="147" t="s">
        <v>37</v>
      </c>
      <c r="D16" s="55">
        <v>0.3</v>
      </c>
      <c r="E16" s="82">
        <v>95</v>
      </c>
      <c r="F16" s="70">
        <f t="shared" si="0"/>
        <v>28.5</v>
      </c>
      <c r="G16" s="53" t="s">
        <v>2</v>
      </c>
    </row>
    <row r="17" spans="1:7" ht="15.75">
      <c r="A17" s="173"/>
      <c r="B17" s="52" t="s">
        <v>63</v>
      </c>
      <c r="C17" s="147" t="s">
        <v>36</v>
      </c>
      <c r="D17" s="55">
        <v>1</v>
      </c>
      <c r="E17" s="83">
        <v>79.31</v>
      </c>
      <c r="F17" s="70">
        <v>99.63</v>
      </c>
      <c r="G17" s="53" t="s">
        <v>2</v>
      </c>
    </row>
    <row r="18" spans="1:7" ht="15.75">
      <c r="A18" s="173"/>
      <c r="B18" s="52" t="s">
        <v>64</v>
      </c>
      <c r="C18" s="147" t="s">
        <v>36</v>
      </c>
      <c r="D18" s="55">
        <v>1</v>
      </c>
      <c r="E18" s="83">
        <v>30.24</v>
      </c>
      <c r="F18" s="70">
        <f t="shared" si="0"/>
        <v>30.24</v>
      </c>
      <c r="G18" s="53" t="s">
        <v>2</v>
      </c>
    </row>
    <row r="19" spans="1:7" ht="15.75">
      <c r="A19" s="173"/>
      <c r="B19" s="52" t="s">
        <v>65</v>
      </c>
      <c r="C19" s="147" t="s">
        <v>36</v>
      </c>
      <c r="D19" s="55">
        <v>1</v>
      </c>
      <c r="E19" s="83">
        <v>52.61</v>
      </c>
      <c r="F19" s="70">
        <f t="shared" si="0"/>
        <v>52.61</v>
      </c>
      <c r="G19" s="53" t="s">
        <v>2</v>
      </c>
    </row>
    <row r="20" spans="1:7" ht="15.75">
      <c r="A20" s="173"/>
      <c r="B20" s="52" t="s">
        <v>66</v>
      </c>
      <c r="C20" s="147" t="s">
        <v>36</v>
      </c>
      <c r="D20" s="55">
        <v>1</v>
      </c>
      <c r="E20" s="83">
        <v>0</v>
      </c>
      <c r="F20" s="70">
        <f t="shared" si="0"/>
        <v>0</v>
      </c>
      <c r="G20" s="53" t="s">
        <v>2</v>
      </c>
    </row>
    <row r="21" spans="1:7" ht="15.75">
      <c r="A21" s="173"/>
      <c r="B21" s="52" t="s">
        <v>13</v>
      </c>
      <c r="C21" s="147" t="s">
        <v>36</v>
      </c>
      <c r="D21" s="55">
        <v>1</v>
      </c>
      <c r="E21" s="83">
        <v>20</v>
      </c>
      <c r="F21" s="70">
        <f t="shared" si="0"/>
        <v>20</v>
      </c>
      <c r="G21" s="53" t="s">
        <v>2</v>
      </c>
    </row>
    <row r="22" spans="1:7" ht="15.75">
      <c r="A22" s="173"/>
      <c r="B22" s="52" t="s">
        <v>14</v>
      </c>
      <c r="C22" s="147" t="s">
        <v>37</v>
      </c>
      <c r="D22" s="55">
        <f>$D$6/2004</f>
        <v>1.996007984031936</v>
      </c>
      <c r="E22" s="83">
        <v>12</v>
      </c>
      <c r="F22" s="70">
        <f t="shared" si="0"/>
        <v>23.95</v>
      </c>
      <c r="G22" s="53" t="s">
        <v>2</v>
      </c>
    </row>
    <row r="23" spans="1:7" ht="15.75">
      <c r="A23" s="173"/>
      <c r="B23" s="52" t="s">
        <v>15</v>
      </c>
      <c r="C23" s="147" t="s">
        <v>37</v>
      </c>
      <c r="D23" s="55">
        <f t="shared" ref="D23:D24" si="1">$D$6/2004</f>
        <v>1.996007984031936</v>
      </c>
      <c r="E23" s="83">
        <v>45</v>
      </c>
      <c r="F23" s="70">
        <f t="shared" si="0"/>
        <v>89.82</v>
      </c>
      <c r="G23" s="53" t="s">
        <v>2</v>
      </c>
    </row>
    <row r="24" spans="1:7" ht="15.75">
      <c r="A24" s="173"/>
      <c r="B24" s="52" t="s">
        <v>16</v>
      </c>
      <c r="C24" s="147" t="s">
        <v>37</v>
      </c>
      <c r="D24" s="55">
        <f t="shared" si="1"/>
        <v>1.996007984031936</v>
      </c>
      <c r="E24" s="83">
        <v>3</v>
      </c>
      <c r="F24" s="70">
        <f t="shared" si="0"/>
        <v>5.99</v>
      </c>
      <c r="G24" s="53" t="s">
        <v>2</v>
      </c>
    </row>
    <row r="25" spans="1:7" ht="15.75">
      <c r="A25" s="173"/>
      <c r="B25" s="52" t="s">
        <v>17</v>
      </c>
      <c r="C25" s="148" t="s">
        <v>39</v>
      </c>
      <c r="D25" s="57">
        <v>960</v>
      </c>
      <c r="E25" s="58">
        <v>9.4999999999999998E-3</v>
      </c>
      <c r="F25" s="70">
        <f t="shared" si="0"/>
        <v>9.1199999999999992</v>
      </c>
      <c r="G25" s="53" t="s">
        <v>2</v>
      </c>
    </row>
    <row r="26" spans="1:7" ht="15.75">
      <c r="A26" s="173"/>
      <c r="B26" s="52" t="s">
        <v>18</v>
      </c>
      <c r="C26" s="147" t="s">
        <v>36</v>
      </c>
      <c r="D26" s="55">
        <v>1</v>
      </c>
      <c r="E26" s="83">
        <v>30</v>
      </c>
      <c r="F26" s="70">
        <f t="shared" si="0"/>
        <v>30</v>
      </c>
      <c r="G26" s="53" t="s">
        <v>2</v>
      </c>
    </row>
    <row r="27" spans="1:7" ht="15.75">
      <c r="A27" s="173"/>
      <c r="B27" s="52" t="s">
        <v>19</v>
      </c>
      <c r="C27" s="147" t="s">
        <v>36</v>
      </c>
      <c r="D27" s="55">
        <v>1</v>
      </c>
      <c r="E27" s="82">
        <v>120.8</v>
      </c>
      <c r="F27" s="70">
        <f t="shared" si="0"/>
        <v>120.8</v>
      </c>
      <c r="G27" s="53" t="s">
        <v>2</v>
      </c>
    </row>
    <row r="28" spans="1:7" ht="15.75">
      <c r="A28" s="173"/>
      <c r="B28" s="52" t="s">
        <v>20</v>
      </c>
      <c r="C28" s="147" t="s">
        <v>38</v>
      </c>
      <c r="D28" s="55">
        <v>4.21</v>
      </c>
      <c r="E28" s="83">
        <v>14.91</v>
      </c>
      <c r="F28" s="70">
        <f t="shared" si="0"/>
        <v>62.77</v>
      </c>
      <c r="G28" s="53" t="s">
        <v>2</v>
      </c>
    </row>
    <row r="29" spans="1:7" ht="15.75">
      <c r="A29" s="173"/>
      <c r="B29" s="52" t="s">
        <v>21</v>
      </c>
      <c r="C29" s="148" t="s">
        <v>39</v>
      </c>
      <c r="D29" s="121">
        <f>(F27+SUM(F8:F20, F28))*6/12</f>
        <v>336.61500000000001</v>
      </c>
      <c r="E29" s="63">
        <v>8.5000000000000006E-2</v>
      </c>
      <c r="F29" s="70">
        <f t="shared" si="0"/>
        <v>28.61</v>
      </c>
      <c r="G29" s="53" t="s">
        <v>2</v>
      </c>
    </row>
    <row r="30" spans="1:7" ht="16.5" thickBot="1">
      <c r="A30" s="179"/>
      <c r="B30" s="124" t="s">
        <v>22</v>
      </c>
      <c r="C30" s="125"/>
      <c r="D30" s="126"/>
      <c r="E30" s="127"/>
      <c r="F30" s="128">
        <f>SUM(F8:F29)</f>
        <v>880.72</v>
      </c>
      <c r="G30" s="129" t="s">
        <v>2</v>
      </c>
    </row>
    <row r="31" spans="1:7" ht="17.25" thickTop="1" thickBot="1">
      <c r="A31" s="177" t="s">
        <v>4</v>
      </c>
      <c r="B31" s="177"/>
      <c r="C31" s="177"/>
      <c r="D31" s="177"/>
      <c r="E31" s="177"/>
      <c r="F31" s="130">
        <f>SUM(F7+(-F30))</f>
        <v>79.279999999999973</v>
      </c>
      <c r="G31" s="131" t="s">
        <v>2</v>
      </c>
    </row>
    <row r="32" spans="1:7" ht="16.5" thickTop="1">
      <c r="A32" s="173" t="s">
        <v>5</v>
      </c>
      <c r="B32" s="52" t="s">
        <v>19</v>
      </c>
      <c r="C32" s="145" t="s">
        <v>36</v>
      </c>
      <c r="D32" s="55">
        <v>1</v>
      </c>
      <c r="E32" s="82">
        <v>299.47000000000003</v>
      </c>
      <c r="F32" s="70">
        <f>ROUND((D32*E32),2)</f>
        <v>299.47000000000003</v>
      </c>
      <c r="G32" s="53" t="s">
        <v>2</v>
      </c>
    </row>
    <row r="33" spans="1:7" ht="15.75">
      <c r="A33" s="173"/>
      <c r="B33" s="176" t="s">
        <v>23</v>
      </c>
      <c r="C33" s="176"/>
      <c r="D33" s="176"/>
      <c r="E33" s="176"/>
      <c r="F33" s="71">
        <f>SUM(F32:F32)</f>
        <v>299.47000000000003</v>
      </c>
      <c r="G33" s="54" t="s">
        <v>2</v>
      </c>
    </row>
    <row r="34" spans="1:7" ht="15.75">
      <c r="A34" s="173" t="s">
        <v>28</v>
      </c>
      <c r="B34" s="52" t="s">
        <v>33</v>
      </c>
      <c r="C34" s="145" t="s">
        <v>39</v>
      </c>
      <c r="D34" s="122">
        <v>907.84</v>
      </c>
      <c r="E34" s="63">
        <v>7.0000000000000007E-2</v>
      </c>
      <c r="F34" s="70">
        <f>ROUND((D34*E34),2)</f>
        <v>63.55</v>
      </c>
      <c r="G34" s="53" t="s">
        <v>2</v>
      </c>
    </row>
    <row r="35" spans="1:7" ht="15.75">
      <c r="A35" s="173"/>
      <c r="B35" s="176" t="s">
        <v>34</v>
      </c>
      <c r="C35" s="176"/>
      <c r="D35" s="176"/>
      <c r="E35" s="176"/>
      <c r="F35" s="71">
        <f>SUM(F34:F34)</f>
        <v>63.55</v>
      </c>
      <c r="G35" s="54" t="s">
        <v>2</v>
      </c>
    </row>
    <row r="36" spans="1:7" ht="15" customHeight="1" thickBot="1">
      <c r="A36" s="172" t="s">
        <v>6</v>
      </c>
      <c r="B36" s="172"/>
      <c r="C36" s="172"/>
      <c r="D36" s="172"/>
      <c r="E36" s="172"/>
      <c r="F36" s="71">
        <f>F30+F33+F35</f>
        <v>1243.74</v>
      </c>
      <c r="G36" s="54" t="s">
        <v>2</v>
      </c>
    </row>
    <row r="37" spans="1:7" ht="17.25" thickTop="1" thickBot="1">
      <c r="A37" s="177" t="s">
        <v>7</v>
      </c>
      <c r="B37" s="177"/>
      <c r="C37" s="177"/>
      <c r="D37" s="177"/>
      <c r="E37" s="177"/>
      <c r="F37" s="144">
        <f>SUM(F7+(-F36))</f>
        <v>-283.74</v>
      </c>
      <c r="G37" s="133" t="s">
        <v>2</v>
      </c>
    </row>
    <row r="38" spans="1:7" ht="15.75" thickTop="1">
      <c r="G38" s="134"/>
    </row>
  </sheetData>
  <mergeCells count="10">
    <mergeCell ref="A36:E36"/>
    <mergeCell ref="A37:E37"/>
    <mergeCell ref="A6:A7"/>
    <mergeCell ref="A32:A33"/>
    <mergeCell ref="A8:A30"/>
    <mergeCell ref="B7:E7"/>
    <mergeCell ref="A31:E31"/>
    <mergeCell ref="B33:E33"/>
    <mergeCell ref="A34:A35"/>
    <mergeCell ref="B35:E35"/>
  </mergeCells>
  <phoneticPr fontId="16" type="noConversion"/>
  <pageMargins left="0.7" right="0.7" top="0.75" bottom="0.75" header="0.3" footer="0.3"/>
  <pageSetup scale="6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472371-14BF-4A61-8B85-25838ABA8873}">
  <dimension ref="A1:AC39"/>
  <sheetViews>
    <sheetView workbookViewId="0">
      <selection sqref="A1:V1048576"/>
    </sheetView>
  </sheetViews>
  <sheetFormatPr defaultRowHeight="15"/>
  <cols>
    <col min="2" max="2" width="15.140625" customWidth="1"/>
    <col min="3" max="7" width="10" bestFit="1" customWidth="1"/>
    <col min="9" max="9" width="13.5703125" customWidth="1"/>
    <col min="10" max="14" width="10" bestFit="1" customWidth="1"/>
    <col min="15" max="15" width="10" customWidth="1"/>
    <col min="16" max="16" width="14.85546875" customWidth="1"/>
  </cols>
  <sheetData>
    <row r="1" spans="1:29" ht="15.75">
      <c r="A1" s="188" t="s">
        <v>75</v>
      </c>
    </row>
    <row r="2" spans="1:29" ht="15" customHeight="1">
      <c r="A2" s="189" t="s">
        <v>76</v>
      </c>
    </row>
    <row r="3" spans="1:29" ht="15" customHeight="1">
      <c r="A3" s="189" t="s">
        <v>77</v>
      </c>
      <c r="W3" s="184"/>
      <c r="X3" s="184"/>
      <c r="Y3" s="184"/>
      <c r="Z3" s="184"/>
      <c r="AA3" s="184"/>
      <c r="AB3" s="184"/>
    </row>
    <row r="4" spans="1:29">
      <c r="W4" s="184"/>
      <c r="X4" s="184"/>
      <c r="Y4" s="184"/>
      <c r="Z4" s="184"/>
      <c r="AA4" s="184"/>
      <c r="AB4" s="184"/>
    </row>
    <row r="5" spans="1:29">
      <c r="B5" s="190" t="s">
        <v>78</v>
      </c>
      <c r="C5" s="180" t="s">
        <v>79</v>
      </c>
      <c r="D5" s="180"/>
      <c r="E5" s="180"/>
      <c r="F5" s="180"/>
      <c r="G5" s="181"/>
      <c r="W5" s="184"/>
      <c r="X5" s="185"/>
      <c r="Y5" s="185"/>
      <c r="Z5" s="185"/>
      <c r="AA5" s="185"/>
      <c r="AB5" s="185"/>
    </row>
    <row r="6" spans="1:29">
      <c r="B6" s="191"/>
      <c r="C6" s="186"/>
      <c r="D6" s="186"/>
      <c r="E6" s="186"/>
      <c r="F6" s="186"/>
      <c r="G6" s="187"/>
      <c r="I6" s="190" t="s">
        <v>41</v>
      </c>
      <c r="J6" s="180" t="s">
        <v>52</v>
      </c>
      <c r="K6" s="180"/>
      <c r="L6" s="180"/>
      <c r="M6" s="180"/>
      <c r="N6" s="181"/>
      <c r="O6" s="123"/>
      <c r="P6" s="190" t="s">
        <v>42</v>
      </c>
      <c r="Q6" s="180" t="s">
        <v>53</v>
      </c>
      <c r="R6" s="180"/>
      <c r="S6" s="180"/>
      <c r="T6" s="180"/>
      <c r="U6" s="181"/>
      <c r="W6" s="184"/>
      <c r="X6" s="107"/>
      <c r="Y6" s="107"/>
      <c r="Z6" s="107"/>
      <c r="AA6" s="107"/>
      <c r="AB6" s="107"/>
    </row>
    <row r="7" spans="1:29">
      <c r="B7" s="191"/>
      <c r="C7" s="110"/>
      <c r="D7" s="110"/>
      <c r="E7" s="192">
        <v>9</v>
      </c>
      <c r="F7" s="110"/>
      <c r="G7" s="111"/>
      <c r="I7" s="191"/>
      <c r="J7" s="110"/>
      <c r="K7" s="110"/>
      <c r="L7" s="192">
        <v>1.9</v>
      </c>
      <c r="M7" s="110"/>
      <c r="N7" s="111"/>
      <c r="O7" s="193"/>
      <c r="P7" s="191"/>
      <c r="Q7" s="110"/>
      <c r="R7" s="110"/>
      <c r="S7" s="192">
        <v>12.95</v>
      </c>
      <c r="T7" s="110"/>
      <c r="U7" s="111"/>
      <c r="W7" s="184"/>
      <c r="X7" s="185"/>
      <c r="Y7" s="185"/>
      <c r="Z7" s="185"/>
      <c r="AA7" s="185"/>
      <c r="AB7" s="185"/>
    </row>
    <row r="8" spans="1:29">
      <c r="B8" s="191"/>
      <c r="C8" s="194" t="s">
        <v>40</v>
      </c>
      <c r="D8" s="182"/>
      <c r="E8" s="182"/>
      <c r="F8" s="182"/>
      <c r="G8" s="183"/>
      <c r="I8" s="191"/>
      <c r="J8" s="194" t="s">
        <v>40</v>
      </c>
      <c r="K8" s="182"/>
      <c r="L8" s="182"/>
      <c r="M8" s="182"/>
      <c r="N8" s="183"/>
      <c r="O8" s="195"/>
      <c r="P8" s="191"/>
      <c r="Q8" s="196" t="s">
        <v>40</v>
      </c>
      <c r="R8" s="182"/>
      <c r="S8" s="182"/>
      <c r="T8" s="182"/>
      <c r="U8" s="183"/>
      <c r="W8" s="107"/>
      <c r="X8" s="107"/>
      <c r="Y8" s="107"/>
      <c r="Z8" s="107"/>
      <c r="AA8" s="107"/>
      <c r="AB8" s="107"/>
    </row>
    <row r="9" spans="1:29">
      <c r="B9" s="191"/>
      <c r="C9" s="197">
        <f>ROUND(E9*0.75,0)</f>
        <v>2400</v>
      </c>
      <c r="D9" s="197">
        <f>ROUND(E9*0.885,0)</f>
        <v>2832</v>
      </c>
      <c r="E9" s="198">
        <v>3200</v>
      </c>
      <c r="F9" s="197">
        <f>ROUND(E9*1.125,0)</f>
        <v>3600</v>
      </c>
      <c r="G9" s="199">
        <f>ROUND(E9*1.25,0)</f>
        <v>4000</v>
      </c>
      <c r="I9" s="191"/>
      <c r="J9" s="197">
        <f>ROUND(L9*0.75,0)</f>
        <v>3750</v>
      </c>
      <c r="K9" s="197">
        <f>ROUND(L9*0.885,0)</f>
        <v>4425</v>
      </c>
      <c r="L9" s="198">
        <v>5000</v>
      </c>
      <c r="M9" s="197">
        <f>ROUND(L9*1.125,0)</f>
        <v>5625</v>
      </c>
      <c r="N9" s="199">
        <f>ROUND(L9*1.25,0)</f>
        <v>6250</v>
      </c>
      <c r="O9" s="200"/>
      <c r="P9" s="191"/>
      <c r="Q9" s="201">
        <f>ROUND(S9*0.75,0)</f>
        <v>450</v>
      </c>
      <c r="R9" s="197">
        <f>ROUND(S9*0.885,0)</f>
        <v>531</v>
      </c>
      <c r="S9" s="198">
        <v>600</v>
      </c>
      <c r="T9" s="197">
        <f>ROUND(S9*1.125,0)</f>
        <v>675</v>
      </c>
      <c r="U9" s="199">
        <f>ROUND(S9*1.25,0)</f>
        <v>750</v>
      </c>
      <c r="W9" s="107"/>
      <c r="X9" s="107"/>
      <c r="Y9" s="107"/>
      <c r="Z9" s="107"/>
      <c r="AA9" s="107"/>
      <c r="AB9" s="107"/>
    </row>
    <row r="10" spans="1:29">
      <c r="B10" s="202"/>
      <c r="C10" s="196" t="s">
        <v>46</v>
      </c>
      <c r="D10" s="182"/>
      <c r="E10" s="182"/>
      <c r="F10" s="182"/>
      <c r="G10" s="183"/>
      <c r="I10" s="202"/>
      <c r="J10" s="196" t="s">
        <v>46</v>
      </c>
      <c r="K10" s="182"/>
      <c r="L10" s="182"/>
      <c r="M10" s="182"/>
      <c r="N10" s="183"/>
      <c r="O10" s="195"/>
      <c r="P10" s="202"/>
      <c r="Q10" s="196" t="s">
        <v>43</v>
      </c>
      <c r="R10" s="182"/>
      <c r="S10" s="182"/>
      <c r="T10" s="182"/>
      <c r="U10" s="183"/>
      <c r="W10" s="107"/>
      <c r="X10" s="107"/>
      <c r="Y10" s="107"/>
      <c r="Z10" s="107"/>
      <c r="AA10" s="107"/>
      <c r="AB10" s="107"/>
    </row>
    <row r="11" spans="1:29">
      <c r="B11" s="203">
        <f>ROUND(B13*0.7,0)</f>
        <v>266</v>
      </c>
      <c r="C11" s="112">
        <f>(B11*E7)-$C$9</f>
        <v>-6</v>
      </c>
      <c r="D11" s="113">
        <f>(B11*E7)-$D$9</f>
        <v>-438</v>
      </c>
      <c r="E11" s="113">
        <f>(B11*E7)-$E$9</f>
        <v>-806</v>
      </c>
      <c r="F11" s="113">
        <f>(B11*E7)-$F$9</f>
        <v>-1206</v>
      </c>
      <c r="G11" s="114">
        <f>(B11*E7)-$G$9</f>
        <v>-1606</v>
      </c>
      <c r="I11" s="203">
        <f>ROUND(I13*0.7,0)</f>
        <v>1680</v>
      </c>
      <c r="J11" s="112">
        <f>(I11*L7)-$J$9</f>
        <v>-558</v>
      </c>
      <c r="K11" s="113">
        <f>(I11*L7)-$K$9</f>
        <v>-1233</v>
      </c>
      <c r="L11" s="113">
        <f>(I11*L7)-$L$9</f>
        <v>-1808</v>
      </c>
      <c r="M11" s="113">
        <f>(I11*L7)-$M$9</f>
        <v>-2433</v>
      </c>
      <c r="N11" s="114">
        <f>(I11*L7)-$N$9</f>
        <v>-3058</v>
      </c>
      <c r="O11" s="117"/>
      <c r="P11" s="203">
        <f>ROUND(P13*0.7,0)</f>
        <v>35</v>
      </c>
      <c r="Q11" s="112">
        <f>(P11*S7)-$Q$9</f>
        <v>3.25</v>
      </c>
      <c r="R11" s="113">
        <f>(P11*S7)-$R$9</f>
        <v>-77.75</v>
      </c>
      <c r="S11" s="113">
        <f>(P11*S7)-$S$9</f>
        <v>-146.75</v>
      </c>
      <c r="T11" s="113">
        <f>(P11*S7)-$T$9</f>
        <v>-221.75</v>
      </c>
      <c r="U11" s="114">
        <f>(P11*S7)-$U$9</f>
        <v>-296.75</v>
      </c>
      <c r="W11" s="107"/>
      <c r="X11" s="107"/>
      <c r="Y11" s="107"/>
      <c r="Z11" s="107"/>
      <c r="AA11" s="107"/>
      <c r="AB11" s="107"/>
    </row>
    <row r="12" spans="1:29">
      <c r="B12" s="204">
        <f>ROUND(B13*0.85,0)</f>
        <v>323</v>
      </c>
      <c r="C12" s="115">
        <f>(B12*E7)-$C$9</f>
        <v>507</v>
      </c>
      <c r="D12" s="116">
        <f>(B12*E7)-$D$9</f>
        <v>75</v>
      </c>
      <c r="E12" s="116">
        <f>(B12*E7)-$E$9</f>
        <v>-293</v>
      </c>
      <c r="F12" s="116">
        <f>(B12*E7)-$F$9</f>
        <v>-693</v>
      </c>
      <c r="G12" s="117">
        <f>(B12*E7)-$G$9</f>
        <v>-1093</v>
      </c>
      <c r="I12" s="204">
        <f>ROUND(I13*0.85,0)</f>
        <v>2040</v>
      </c>
      <c r="J12" s="115">
        <f>(I12*L7)-$J$9</f>
        <v>126</v>
      </c>
      <c r="K12" s="116">
        <f>(I12*L7)-$K$9</f>
        <v>-549</v>
      </c>
      <c r="L12" s="116">
        <f>(I12*L7)-$L$9</f>
        <v>-1124</v>
      </c>
      <c r="M12" s="116">
        <f>(I12*L7)-$M$9</f>
        <v>-1749</v>
      </c>
      <c r="N12" s="117">
        <f>(I12*L7)-$N$9</f>
        <v>-2374</v>
      </c>
      <c r="O12" s="117"/>
      <c r="P12" s="204">
        <f>ROUND(P13*0.85,0)</f>
        <v>43</v>
      </c>
      <c r="Q12" s="115">
        <f>(P12*S7)-$Q$9</f>
        <v>106.85000000000002</v>
      </c>
      <c r="R12" s="116">
        <f>(P12*S7)-$R$9</f>
        <v>25.850000000000023</v>
      </c>
      <c r="S12" s="116">
        <f>(P12*S7)-$S$9</f>
        <v>-43.149999999999977</v>
      </c>
      <c r="T12" s="116">
        <f>(P12*S7)-$T$9</f>
        <v>-118.14999999999998</v>
      </c>
      <c r="U12" s="117">
        <f>(P12*S7)-$U$9</f>
        <v>-193.14999999999998</v>
      </c>
      <c r="W12" s="107"/>
      <c r="X12" s="107"/>
      <c r="Y12" s="107"/>
      <c r="Z12" s="107"/>
      <c r="AA12" s="107"/>
      <c r="AB12" s="107"/>
    </row>
    <row r="13" spans="1:29">
      <c r="B13" s="205">
        <v>380</v>
      </c>
      <c r="C13" s="115">
        <f>(B13*E7)-$C$9</f>
        <v>1020</v>
      </c>
      <c r="D13" s="116">
        <f>(B13*E7)-$D$9</f>
        <v>588</v>
      </c>
      <c r="E13" s="116">
        <f>(B13*E7)-$E$9</f>
        <v>220</v>
      </c>
      <c r="F13" s="116">
        <f>(B13*E7)-$F$9</f>
        <v>-180</v>
      </c>
      <c r="G13" s="117">
        <f>(B13*E7)-$G$9</f>
        <v>-580</v>
      </c>
      <c r="I13" s="205">
        <v>2400</v>
      </c>
      <c r="J13" s="115">
        <f>(I13*L7)-$J$9</f>
        <v>810</v>
      </c>
      <c r="K13" s="116">
        <f>(I13*L7)-$K$9</f>
        <v>135</v>
      </c>
      <c r="L13" s="116">
        <f>(I13*L7)-$L$9</f>
        <v>-440</v>
      </c>
      <c r="M13" s="116">
        <f>(I13*L7)-$M$9</f>
        <v>-1065</v>
      </c>
      <c r="N13" s="117">
        <f>(I13*L7)-$N$9</f>
        <v>-1690</v>
      </c>
      <c r="O13" s="117"/>
      <c r="P13" s="205">
        <v>50</v>
      </c>
      <c r="Q13" s="115">
        <f>(P13*S7)-$Q$9</f>
        <v>197.5</v>
      </c>
      <c r="R13" s="116">
        <f>(P13*S7)-$R$9</f>
        <v>116.5</v>
      </c>
      <c r="S13" s="116">
        <f>(P13*S7)-$S$9</f>
        <v>47.5</v>
      </c>
      <c r="T13" s="116">
        <f>(P13*S7)-$T$9</f>
        <v>-27.5</v>
      </c>
      <c r="U13" s="117">
        <f>(P13*S7)-$U$9</f>
        <v>-102.5</v>
      </c>
    </row>
    <row r="14" spans="1:29">
      <c r="B14" s="204">
        <f>ROUND(B13*1.15,0)</f>
        <v>437</v>
      </c>
      <c r="C14" s="115">
        <f>(B14*E7)-$C$9</f>
        <v>1533</v>
      </c>
      <c r="D14" s="116">
        <f>(B14*E7)-$D$9</f>
        <v>1101</v>
      </c>
      <c r="E14" s="116">
        <f>(B14*E7)-$E$9</f>
        <v>733</v>
      </c>
      <c r="F14" s="116">
        <f>(B14*E7)-$F$9</f>
        <v>333</v>
      </c>
      <c r="G14" s="117">
        <f>(B14*E7)-$G$9</f>
        <v>-67</v>
      </c>
      <c r="I14" s="204">
        <f>ROUND(I13*1.15,0)</f>
        <v>2760</v>
      </c>
      <c r="J14" s="115">
        <f>(I14*L7)-$J$9</f>
        <v>1494</v>
      </c>
      <c r="K14" s="116">
        <f>(I14*L7)-$K$9</f>
        <v>819</v>
      </c>
      <c r="L14" s="116">
        <f>(I14*L7)-$L$9</f>
        <v>244</v>
      </c>
      <c r="M14" s="116">
        <f>(I14*L7)-$M$9</f>
        <v>-381</v>
      </c>
      <c r="N14" s="117">
        <f>(I14*L7)-$N$9</f>
        <v>-1006</v>
      </c>
      <c r="O14" s="117"/>
      <c r="P14" s="204">
        <f>ROUND(P13*1.15,0)</f>
        <v>58</v>
      </c>
      <c r="Q14" s="115">
        <f>(P14*S7)-$Q$9</f>
        <v>301.09999999999991</v>
      </c>
      <c r="R14" s="116">
        <f>(P14*S7)-$R$9</f>
        <v>220.09999999999991</v>
      </c>
      <c r="S14" s="116">
        <f>(P14*S7)-$S$9</f>
        <v>151.09999999999991</v>
      </c>
      <c r="T14" s="116">
        <f>(P14*S7)-$T$9</f>
        <v>76.099999999999909</v>
      </c>
      <c r="U14" s="117">
        <f>(P14*S7)-$U$9</f>
        <v>1.0999999999999091</v>
      </c>
    </row>
    <row r="15" spans="1:29" ht="15" customHeight="1">
      <c r="B15" s="206">
        <f>ROUND(B13*1.3,0)</f>
        <v>494</v>
      </c>
      <c r="C15" s="118">
        <f>(B15*E7)-$C$9</f>
        <v>2046</v>
      </c>
      <c r="D15" s="119">
        <f>(B15*E7)-$D$9</f>
        <v>1614</v>
      </c>
      <c r="E15" s="119">
        <f>(B15*E7)-$E$9</f>
        <v>1246</v>
      </c>
      <c r="F15" s="119">
        <f>(B15*E7)-$F$9</f>
        <v>846</v>
      </c>
      <c r="G15" s="120">
        <f>(B15*E7)-$G$9</f>
        <v>446</v>
      </c>
      <c r="I15" s="206">
        <f>ROUND(I13*1.3,0)</f>
        <v>3120</v>
      </c>
      <c r="J15" s="118">
        <f>(I15*L7)-$J$9</f>
        <v>2178</v>
      </c>
      <c r="K15" s="119">
        <f>(I15*L7)-$K$9</f>
        <v>1503</v>
      </c>
      <c r="L15" s="119">
        <f>(I15*L7)-$L$9</f>
        <v>928</v>
      </c>
      <c r="M15" s="119">
        <f>(I15*L7)-$M$9</f>
        <v>303</v>
      </c>
      <c r="N15" s="120">
        <f>(I15*L7)-$N$9</f>
        <v>-322</v>
      </c>
      <c r="O15" s="117"/>
      <c r="P15" s="206">
        <f>ROUND(P13*1.3,0)</f>
        <v>65</v>
      </c>
      <c r="Q15" s="118">
        <f>(P15*S7)-$Q$9</f>
        <v>391.75</v>
      </c>
      <c r="R15" s="119">
        <f>(P15*S7)-$R$9</f>
        <v>310.75</v>
      </c>
      <c r="S15" s="119">
        <f>(P15*S7)-$S$9</f>
        <v>241.75</v>
      </c>
      <c r="T15" s="119">
        <f>(P15*S7)-$T$9</f>
        <v>166.75</v>
      </c>
      <c r="U15" s="120">
        <f>(P15*S7)-$U$9</f>
        <v>91.75</v>
      </c>
      <c r="W15" s="184"/>
      <c r="X15" s="184"/>
      <c r="Y15" s="184"/>
      <c r="Z15" s="184"/>
      <c r="AA15" s="184"/>
      <c r="AB15" s="184"/>
      <c r="AC15" s="184"/>
    </row>
    <row r="16" spans="1:29">
      <c r="P16" s="108"/>
      <c r="Q16" s="108"/>
      <c r="R16" s="108"/>
      <c r="S16" s="108"/>
      <c r="T16" s="108"/>
      <c r="U16" s="108"/>
      <c r="W16" s="184"/>
      <c r="X16" s="184"/>
      <c r="Y16" s="184"/>
      <c r="Z16" s="184"/>
      <c r="AA16" s="184"/>
      <c r="AB16" s="184"/>
      <c r="AC16" s="184"/>
    </row>
    <row r="17" spans="2:29">
      <c r="W17" s="184"/>
      <c r="X17" s="185"/>
      <c r="Y17" s="185"/>
      <c r="Z17" s="185"/>
      <c r="AA17" s="185"/>
      <c r="AB17" s="185"/>
      <c r="AC17" s="185"/>
    </row>
    <row r="18" spans="2:29">
      <c r="B18" s="190" t="s">
        <v>45</v>
      </c>
      <c r="C18" s="180" t="s">
        <v>51</v>
      </c>
      <c r="D18" s="180"/>
      <c r="E18" s="180"/>
      <c r="F18" s="180"/>
      <c r="G18" s="181"/>
      <c r="I18" s="190" t="s">
        <v>47</v>
      </c>
      <c r="J18" s="180" t="s">
        <v>54</v>
      </c>
      <c r="K18" s="180"/>
      <c r="L18" s="180"/>
      <c r="M18" s="180"/>
      <c r="N18" s="181"/>
      <c r="O18" s="123"/>
      <c r="P18" s="190" t="s">
        <v>48</v>
      </c>
      <c r="Q18" s="180" t="s">
        <v>51</v>
      </c>
      <c r="R18" s="180"/>
      <c r="S18" s="180"/>
      <c r="T18" s="180"/>
      <c r="U18" s="181"/>
      <c r="W18" s="184"/>
      <c r="X18" s="107"/>
      <c r="Y18" s="107"/>
      <c r="Z18" s="107"/>
      <c r="AA18" s="107"/>
      <c r="AB18" s="107"/>
      <c r="AC18" s="107"/>
    </row>
    <row r="19" spans="2:29">
      <c r="B19" s="191"/>
      <c r="C19" s="110"/>
      <c r="D19" s="110"/>
      <c r="E19" s="192">
        <v>5.95</v>
      </c>
      <c r="F19" s="110"/>
      <c r="G19" s="111"/>
      <c r="I19" s="191"/>
      <c r="J19" s="110"/>
      <c r="K19" s="110"/>
      <c r="L19" s="192">
        <v>0.79</v>
      </c>
      <c r="M19" s="110"/>
      <c r="N19" s="111"/>
      <c r="O19" s="193"/>
      <c r="P19" s="191"/>
      <c r="Q19" s="110"/>
      <c r="R19" s="110"/>
      <c r="S19" s="192">
        <v>5.95</v>
      </c>
      <c r="T19" s="110"/>
      <c r="U19" s="111"/>
      <c r="W19" s="184"/>
      <c r="X19" s="185"/>
      <c r="Y19" s="185"/>
      <c r="Z19" s="185"/>
      <c r="AA19" s="185"/>
      <c r="AB19" s="185"/>
      <c r="AC19" s="185"/>
    </row>
    <row r="20" spans="2:29">
      <c r="B20" s="191"/>
      <c r="C20" s="194" t="s">
        <v>40</v>
      </c>
      <c r="D20" s="182"/>
      <c r="E20" s="182"/>
      <c r="F20" s="182"/>
      <c r="G20" s="183"/>
      <c r="I20" s="191"/>
      <c r="J20" s="196" t="s">
        <v>40</v>
      </c>
      <c r="K20" s="182"/>
      <c r="L20" s="182"/>
      <c r="M20" s="182"/>
      <c r="N20" s="183"/>
      <c r="O20" s="195"/>
      <c r="P20" s="191"/>
      <c r="Q20" s="207" t="s">
        <v>40</v>
      </c>
      <c r="R20" s="185"/>
      <c r="S20" s="185"/>
      <c r="T20" s="185"/>
      <c r="U20" s="185"/>
      <c r="W20" s="107"/>
      <c r="X20" s="109"/>
      <c r="Y20" s="109"/>
      <c r="Z20" s="109"/>
      <c r="AA20" s="109"/>
      <c r="AB20" s="109"/>
      <c r="AC20" s="109"/>
    </row>
    <row r="21" spans="2:29">
      <c r="B21" s="191"/>
      <c r="C21" s="201">
        <f>ROUND(E21*0.75,0)</f>
        <v>413</v>
      </c>
      <c r="D21" s="197">
        <f>ROUND(E21*0.885,0)</f>
        <v>487</v>
      </c>
      <c r="E21" s="198">
        <v>550</v>
      </c>
      <c r="F21" s="197">
        <f>ROUND(E21*1.125,0)</f>
        <v>619</v>
      </c>
      <c r="G21" s="199">
        <f>ROUND(E21*1.25,0)</f>
        <v>688</v>
      </c>
      <c r="I21" s="191"/>
      <c r="J21" s="201">
        <f>ROUND(L21*0.75,0)</f>
        <v>788</v>
      </c>
      <c r="K21" s="197">
        <f>ROUND(L21*0.885,0)</f>
        <v>929</v>
      </c>
      <c r="L21" s="198">
        <v>1050</v>
      </c>
      <c r="M21" s="197">
        <f>ROUND(L21*1.125,0)</f>
        <v>1181</v>
      </c>
      <c r="N21" s="199">
        <f>ROUND(L21*1.25,0)</f>
        <v>1313</v>
      </c>
      <c r="O21" s="200"/>
      <c r="P21" s="191"/>
      <c r="Q21" s="197">
        <f>ROUND(S21*0.75,0)</f>
        <v>713</v>
      </c>
      <c r="R21" s="197">
        <f>ROUND(S21*0.885,0)</f>
        <v>841</v>
      </c>
      <c r="S21" s="198">
        <v>950</v>
      </c>
      <c r="T21" s="197">
        <f>ROUND(S21*1.125,0)</f>
        <v>1069</v>
      </c>
      <c r="U21" s="199">
        <f>ROUND(S21*1.25,0)</f>
        <v>1188</v>
      </c>
      <c r="W21" s="107"/>
      <c r="X21" s="109"/>
      <c r="Y21" s="109"/>
      <c r="Z21" s="109"/>
      <c r="AA21" s="109"/>
      <c r="AB21" s="109"/>
      <c r="AC21" s="109"/>
    </row>
    <row r="22" spans="2:29">
      <c r="B22" s="202"/>
      <c r="C22" s="196" t="s">
        <v>46</v>
      </c>
      <c r="D22" s="182"/>
      <c r="E22" s="182"/>
      <c r="F22" s="182"/>
      <c r="G22" s="183"/>
      <c r="I22" s="202"/>
      <c r="J22" s="196" t="s">
        <v>46</v>
      </c>
      <c r="K22" s="182"/>
      <c r="L22" s="182"/>
      <c r="M22" s="182"/>
      <c r="N22" s="183"/>
      <c r="O22" s="195"/>
      <c r="P22" s="202"/>
      <c r="Q22" s="196" t="s">
        <v>46</v>
      </c>
      <c r="R22" s="182"/>
      <c r="S22" s="182"/>
      <c r="T22" s="182"/>
      <c r="U22" s="183"/>
      <c r="W22" s="107"/>
      <c r="X22" s="109"/>
      <c r="Y22" s="109"/>
      <c r="Z22" s="109"/>
      <c r="AA22" s="109"/>
      <c r="AB22" s="109"/>
      <c r="AC22" s="109"/>
    </row>
    <row r="23" spans="2:29">
      <c r="B23" s="203">
        <f>ROUND(B25*0.7,0)</f>
        <v>70</v>
      </c>
      <c r="C23" s="112">
        <f>(B23*E19)-$C$21</f>
        <v>3.5</v>
      </c>
      <c r="D23" s="113">
        <f>(B23*E19)-$D$21</f>
        <v>-70.5</v>
      </c>
      <c r="E23" s="113">
        <f>(B23*E19)-$E$21</f>
        <v>-133.5</v>
      </c>
      <c r="F23" s="113">
        <f>(B23*E19)-$F$21</f>
        <v>-202.5</v>
      </c>
      <c r="G23" s="114">
        <f>(B23*E19)-$G$21</f>
        <v>-271.5</v>
      </c>
      <c r="I23" s="203">
        <f>ROUND(I25*0.7,0)</f>
        <v>770</v>
      </c>
      <c r="J23" s="112">
        <f>(I23*L19)-$J$21</f>
        <v>-179.69999999999993</v>
      </c>
      <c r="K23" s="113">
        <f>(I23*L19)-$K$21</f>
        <v>-320.69999999999993</v>
      </c>
      <c r="L23" s="113">
        <f>(I23*L19)-$L$21</f>
        <v>-441.69999999999993</v>
      </c>
      <c r="M23" s="113">
        <f>(I23*L19)-$M$21</f>
        <v>-572.69999999999993</v>
      </c>
      <c r="N23" s="114">
        <f>(I23*L19)-$N$21</f>
        <v>-704.69999999999993</v>
      </c>
      <c r="O23" s="117"/>
      <c r="P23" s="203">
        <f>ROUND(P25*0.7,0)</f>
        <v>123</v>
      </c>
      <c r="Q23" s="112">
        <f>(P23*S19)-$Q$21</f>
        <v>18.850000000000023</v>
      </c>
      <c r="R23" s="113">
        <f>(P23*S19)-$R$21</f>
        <v>-109.14999999999998</v>
      </c>
      <c r="S23" s="113">
        <f>(P23*S19)-$S$21</f>
        <v>-218.14999999999998</v>
      </c>
      <c r="T23" s="113">
        <f>(P23*S19)-$T$21</f>
        <v>-337.15</v>
      </c>
      <c r="U23" s="114">
        <f>(P23*S19)-$U$21</f>
        <v>-456.15</v>
      </c>
      <c r="W23" s="107"/>
      <c r="X23" s="109"/>
      <c r="Y23" s="109"/>
      <c r="Z23" s="109"/>
      <c r="AA23" s="109"/>
      <c r="AB23" s="109"/>
      <c r="AC23" s="109"/>
    </row>
    <row r="24" spans="2:29">
      <c r="B24" s="204">
        <f>ROUND(B25*0.85,0)</f>
        <v>85</v>
      </c>
      <c r="C24" s="115">
        <f>(B24*E19)-$C$21</f>
        <v>92.75</v>
      </c>
      <c r="D24" s="116">
        <f>(B24*E19)-$D$21</f>
        <v>18.75</v>
      </c>
      <c r="E24" s="116">
        <f>(B24*E19)-$E$21</f>
        <v>-44.25</v>
      </c>
      <c r="F24" s="116">
        <f>(B24*E19)-$F$21</f>
        <v>-113.25</v>
      </c>
      <c r="G24" s="117">
        <f>(B24*E19)-$G$21</f>
        <v>-182.25</v>
      </c>
      <c r="I24" s="204">
        <f>ROUND(I25*0.85,0)</f>
        <v>935</v>
      </c>
      <c r="J24" s="115">
        <f>(I24*L19)-$J$21</f>
        <v>-49.350000000000023</v>
      </c>
      <c r="K24" s="116">
        <f>(I24*L19)-$K$21</f>
        <v>-190.35000000000002</v>
      </c>
      <c r="L24" s="116">
        <f>(I24*L19)-$L$21</f>
        <v>-311.35000000000002</v>
      </c>
      <c r="M24" s="116">
        <f>(I24*L19)-$M$21</f>
        <v>-442.35</v>
      </c>
      <c r="N24" s="117">
        <f>(I24*L19)-$N$21</f>
        <v>-574.35</v>
      </c>
      <c r="O24" s="117"/>
      <c r="P24" s="204">
        <f>ROUND(P25*0.85,0)</f>
        <v>149</v>
      </c>
      <c r="Q24" s="115">
        <f>(P24*S19)-$Q$21</f>
        <v>173.55000000000007</v>
      </c>
      <c r="R24" s="116">
        <f>(P24*S19)-$R$21</f>
        <v>45.550000000000068</v>
      </c>
      <c r="S24" s="116">
        <f>(P24*S19)-$S$21</f>
        <v>-63.449999999999932</v>
      </c>
      <c r="T24" s="116">
        <f>(P24*S19)-$T$21</f>
        <v>-182.44999999999993</v>
      </c>
      <c r="U24" s="117">
        <f>(P24*S19)-$U$21</f>
        <v>-301.44999999999993</v>
      </c>
      <c r="W24" s="107"/>
      <c r="X24" s="109"/>
      <c r="Y24" s="109"/>
      <c r="Z24" s="109"/>
      <c r="AA24" s="109"/>
      <c r="AB24" s="109"/>
      <c r="AC24" s="109"/>
    </row>
    <row r="25" spans="2:29">
      <c r="B25" s="205">
        <v>100</v>
      </c>
      <c r="C25" s="115">
        <f>(B25*E19)-$C$21</f>
        <v>182</v>
      </c>
      <c r="D25" s="116">
        <f>(B25*E19)-$D$21</f>
        <v>108</v>
      </c>
      <c r="E25" s="116">
        <f>(B25*E19)-$E$21</f>
        <v>45</v>
      </c>
      <c r="F25" s="116">
        <f>(B25*E19)-$F$21</f>
        <v>-24</v>
      </c>
      <c r="G25" s="117">
        <f>(B25*E19)-$G$21</f>
        <v>-93</v>
      </c>
      <c r="I25" s="205">
        <v>1100</v>
      </c>
      <c r="J25" s="115">
        <f>(I25*L19)-$J$21</f>
        <v>81</v>
      </c>
      <c r="K25" s="116">
        <f>(I25*L19)-$K$21</f>
        <v>-60</v>
      </c>
      <c r="L25" s="116">
        <f>(I25*L19)-$L$21</f>
        <v>-181</v>
      </c>
      <c r="M25" s="116">
        <f>(I25*L19)-$M$21</f>
        <v>-312</v>
      </c>
      <c r="N25" s="117">
        <f>(I25*L19)-$N$21</f>
        <v>-444</v>
      </c>
      <c r="O25" s="117"/>
      <c r="P25" s="205">
        <v>175</v>
      </c>
      <c r="Q25" s="115">
        <f>(P25*S19)-$Q$21</f>
        <v>328.25</v>
      </c>
      <c r="R25" s="116">
        <f>(P25*S19)-$R$21</f>
        <v>200.25</v>
      </c>
      <c r="S25" s="116">
        <f>(P25*S19)-$S$21</f>
        <v>91.25</v>
      </c>
      <c r="T25" s="116">
        <f>(P25*S19)-$T$21</f>
        <v>-27.75</v>
      </c>
      <c r="U25" s="117">
        <f>(P25*S19)-$U$21</f>
        <v>-146.75</v>
      </c>
    </row>
    <row r="26" spans="2:29">
      <c r="B26" s="204">
        <f>ROUND(B25*1.15,0)</f>
        <v>115</v>
      </c>
      <c r="C26" s="115">
        <f>(B26*E19)-$C$21</f>
        <v>271.25</v>
      </c>
      <c r="D26" s="116">
        <f>(B26*E19)-$D$21</f>
        <v>197.25</v>
      </c>
      <c r="E26" s="116">
        <f>(B26*E19)-$E$21</f>
        <v>134.25</v>
      </c>
      <c r="F26" s="116">
        <f>(B26*E19)-$F$21</f>
        <v>65.25</v>
      </c>
      <c r="G26" s="117">
        <f>(B26*E19)-$G$21</f>
        <v>-3.75</v>
      </c>
      <c r="I26" s="204">
        <f>ROUND(I25*1.15,0)</f>
        <v>1265</v>
      </c>
      <c r="J26" s="115">
        <f>(I26*L19)-$J$21</f>
        <v>211.35000000000002</v>
      </c>
      <c r="K26" s="116">
        <f>(I26*L19)-$K$21</f>
        <v>70.350000000000023</v>
      </c>
      <c r="L26" s="116">
        <f>(I26*L19)-$L$21</f>
        <v>-50.649999999999977</v>
      </c>
      <c r="M26" s="116">
        <f>(I26*L19)-$M$21</f>
        <v>-181.64999999999998</v>
      </c>
      <c r="N26" s="117">
        <f>(I26*L19)-$N$21</f>
        <v>-313.64999999999998</v>
      </c>
      <c r="O26" s="117"/>
      <c r="P26" s="204">
        <f>ROUND(P25*1.15,0)</f>
        <v>201</v>
      </c>
      <c r="Q26" s="115">
        <f>(P26*S19)-$Q$21</f>
        <v>482.95000000000005</v>
      </c>
      <c r="R26" s="116">
        <f>(P26*S19)-$R$21</f>
        <v>354.95000000000005</v>
      </c>
      <c r="S26" s="116">
        <f>(P26*S19)-$S$21</f>
        <v>245.95000000000005</v>
      </c>
      <c r="T26" s="116">
        <f>(P26*S19)-$T$21</f>
        <v>126.95000000000005</v>
      </c>
      <c r="U26" s="117">
        <f>(P26*S19)-$U$21</f>
        <v>7.9500000000000455</v>
      </c>
    </row>
    <row r="27" spans="2:29" ht="15" customHeight="1">
      <c r="B27" s="206">
        <f>ROUND(B25*1.3,0)</f>
        <v>130</v>
      </c>
      <c r="C27" s="118">
        <f>(B27*E19)-$C$21</f>
        <v>360.5</v>
      </c>
      <c r="D27" s="119">
        <f>(B27*E19)-$D$21</f>
        <v>286.5</v>
      </c>
      <c r="E27" s="119">
        <f>(B27*E19)-$E$21</f>
        <v>223.5</v>
      </c>
      <c r="F27" s="119">
        <f>(B27*E19)-$F$21</f>
        <v>154.5</v>
      </c>
      <c r="G27" s="120">
        <f>(B27*E19)-$G$21</f>
        <v>85.5</v>
      </c>
      <c r="I27" s="206">
        <f>ROUND(I25*1.3,0)</f>
        <v>1430</v>
      </c>
      <c r="J27" s="118">
        <f>(I27*L19)-$J$21</f>
        <v>341.70000000000005</v>
      </c>
      <c r="K27" s="119">
        <f>(I27*L19)-$K$21</f>
        <v>200.70000000000005</v>
      </c>
      <c r="L27" s="119">
        <f>(I27*L19)-$L$21</f>
        <v>79.700000000000045</v>
      </c>
      <c r="M27" s="119">
        <f>(I27*L19)-$M$21</f>
        <v>-51.299999999999955</v>
      </c>
      <c r="N27" s="120">
        <f>(I27*L19)-$N$21</f>
        <v>-183.29999999999995</v>
      </c>
      <c r="O27" s="117"/>
      <c r="P27" s="206">
        <f>ROUND(P25*1.3,0)</f>
        <v>228</v>
      </c>
      <c r="Q27" s="118">
        <f>(P27*$S$19)-$Q$21</f>
        <v>643.60000000000014</v>
      </c>
      <c r="R27" s="119">
        <f>(P27*$S$19)-$R$21</f>
        <v>515.60000000000014</v>
      </c>
      <c r="S27" s="119">
        <f>(P27*$S$19)-$S$21</f>
        <v>406.60000000000014</v>
      </c>
      <c r="T27" s="119">
        <f>(P27*$S$19)-$T$21</f>
        <v>287.60000000000014</v>
      </c>
      <c r="U27" s="120">
        <f>(P27*$S$19)-$U$21</f>
        <v>168.60000000000014</v>
      </c>
    </row>
    <row r="30" spans="2:29">
      <c r="B30" s="190" t="s">
        <v>49</v>
      </c>
      <c r="C30" s="180" t="s">
        <v>51</v>
      </c>
      <c r="D30" s="180"/>
      <c r="E30" s="180"/>
      <c r="F30" s="180"/>
      <c r="G30" s="181"/>
      <c r="I30" s="190" t="s">
        <v>50</v>
      </c>
      <c r="J30" s="180" t="s">
        <v>55</v>
      </c>
      <c r="K30" s="180"/>
      <c r="L30" s="180"/>
      <c r="M30" s="180"/>
      <c r="N30" s="180"/>
      <c r="O30" s="208"/>
    </row>
    <row r="31" spans="2:29">
      <c r="B31" s="191"/>
      <c r="C31" s="110"/>
      <c r="D31" s="110"/>
      <c r="E31" s="192">
        <v>7.6</v>
      </c>
      <c r="F31" s="110"/>
      <c r="G31" s="111"/>
      <c r="I31" s="191"/>
      <c r="J31" s="110"/>
      <c r="K31" s="110"/>
      <c r="L31" s="209">
        <v>540</v>
      </c>
      <c r="M31" s="210"/>
      <c r="N31" s="110"/>
      <c r="O31" s="211"/>
    </row>
    <row r="32" spans="2:29">
      <c r="B32" s="191"/>
      <c r="C32" s="196" t="s">
        <v>40</v>
      </c>
      <c r="D32" s="182"/>
      <c r="E32" s="182"/>
      <c r="F32" s="182"/>
      <c r="G32" s="183"/>
      <c r="I32" s="191"/>
      <c r="J32" s="196" t="s">
        <v>40</v>
      </c>
      <c r="K32" s="182"/>
      <c r="L32" s="182"/>
      <c r="M32" s="182"/>
      <c r="N32" s="182"/>
      <c r="O32" s="212"/>
    </row>
    <row r="33" spans="2:15">
      <c r="B33" s="191"/>
      <c r="C33" s="201">
        <f>ROUND(E33*0.75,0)</f>
        <v>488</v>
      </c>
      <c r="D33" s="197">
        <f>ROUND(E33*0.885,0)</f>
        <v>575</v>
      </c>
      <c r="E33" s="198">
        <v>650</v>
      </c>
      <c r="F33" s="197">
        <f>ROUND(E33*1.125,0)</f>
        <v>731</v>
      </c>
      <c r="G33" s="199">
        <f>ROUND(E33*1.25,0)</f>
        <v>813</v>
      </c>
      <c r="I33" s="191"/>
      <c r="J33" s="201">
        <f>ROUND(L33*0.75,0)</f>
        <v>938</v>
      </c>
      <c r="K33" s="197">
        <f>ROUND(L33*0.885,0)</f>
        <v>1106</v>
      </c>
      <c r="L33" s="198">
        <v>1250</v>
      </c>
      <c r="M33" s="197">
        <f>ROUND(L33*1.125,0)</f>
        <v>1406</v>
      </c>
      <c r="N33" s="197">
        <f>ROUND(L33*1.25,0)</f>
        <v>1563</v>
      </c>
      <c r="O33" s="213"/>
    </row>
    <row r="34" spans="2:15">
      <c r="B34" s="202"/>
      <c r="C34" s="196" t="s">
        <v>44</v>
      </c>
      <c r="D34" s="182"/>
      <c r="E34" s="182"/>
      <c r="F34" s="182"/>
      <c r="G34" s="183"/>
      <c r="I34" s="202"/>
      <c r="J34" s="196"/>
      <c r="K34" s="182"/>
      <c r="L34" s="182"/>
      <c r="M34" s="182"/>
      <c r="N34" s="182"/>
      <c r="O34" s="212"/>
    </row>
    <row r="35" spans="2:15">
      <c r="B35" s="203">
        <f>ROUND(B37*0.7,0)</f>
        <v>63</v>
      </c>
      <c r="C35" s="112">
        <f>(B35*E31)-$C$33</f>
        <v>-9.2000000000000455</v>
      </c>
      <c r="D35" s="113">
        <f>(B35*E31)-$D$33</f>
        <v>-96.200000000000045</v>
      </c>
      <c r="E35" s="113">
        <f>(B35*E31)-$E$33</f>
        <v>-171.20000000000005</v>
      </c>
      <c r="F35" s="113">
        <f>(B35*E31)-$F$33</f>
        <v>-252.20000000000005</v>
      </c>
      <c r="G35" s="114">
        <f>(B35*E31)-$G$33</f>
        <v>-334.20000000000005</v>
      </c>
      <c r="I35" s="214">
        <f>ROUND(I37*0.7,2)</f>
        <v>1.54</v>
      </c>
      <c r="J35" s="112">
        <f>(I35*L31)-$J$33</f>
        <v>-106.39999999999998</v>
      </c>
      <c r="K35" s="113">
        <f>(I35*L31)-$K$33</f>
        <v>-274.39999999999998</v>
      </c>
      <c r="L35" s="113">
        <f>(I35*L31)-$L$33</f>
        <v>-418.4</v>
      </c>
      <c r="M35" s="113">
        <f>(I35*L31)-$M$33</f>
        <v>-574.4</v>
      </c>
      <c r="N35" s="113">
        <f>(I35*L31)-$N$33</f>
        <v>-731.4</v>
      </c>
      <c r="O35" s="115"/>
    </row>
    <row r="36" spans="2:15">
      <c r="B36" s="204">
        <f>ROUND(B37*0.85,0)</f>
        <v>77</v>
      </c>
      <c r="C36" s="115">
        <f>(B36*E31)-$C$33</f>
        <v>97.199999999999932</v>
      </c>
      <c r="D36" s="116">
        <f>(B36*E31)-$D$33</f>
        <v>10.199999999999932</v>
      </c>
      <c r="E36" s="116">
        <f>(B36*E31)-$E$33</f>
        <v>-64.800000000000068</v>
      </c>
      <c r="F36" s="116">
        <f>(B36*E31)-$F$33</f>
        <v>-145.80000000000007</v>
      </c>
      <c r="G36" s="117">
        <f>(B36*E31)-$G$33</f>
        <v>-227.80000000000007</v>
      </c>
      <c r="I36" s="215">
        <f>ROUND(I37*0.85,2)</f>
        <v>1.87</v>
      </c>
      <c r="J36" s="115">
        <f>(I36*L31)-$J$33</f>
        <v>71.800000000000068</v>
      </c>
      <c r="K36" s="116">
        <f>(I36*L31)-$K$33</f>
        <v>-96.199999999999932</v>
      </c>
      <c r="L36" s="116">
        <f>(I36*L31)-$L$33</f>
        <v>-240.19999999999993</v>
      </c>
      <c r="M36" s="116">
        <f>(I36*L31)-$M$33</f>
        <v>-396.19999999999993</v>
      </c>
      <c r="N36" s="116">
        <f>(I36*L31)-$N$33</f>
        <v>-553.19999999999993</v>
      </c>
      <c r="O36" s="115"/>
    </row>
    <row r="37" spans="2:15">
      <c r="B37" s="205">
        <v>90</v>
      </c>
      <c r="C37" s="115">
        <f>(B37*E31)-$C$33</f>
        <v>196</v>
      </c>
      <c r="D37" s="116">
        <f>(B37*E31)-$D$33</f>
        <v>109</v>
      </c>
      <c r="E37" s="116">
        <f>(B37*E31)-$E$33</f>
        <v>34</v>
      </c>
      <c r="F37" s="116">
        <f>(B37*E31)-$F$33</f>
        <v>-47</v>
      </c>
      <c r="G37" s="117">
        <f>(B37*E31)-$G$33</f>
        <v>-129</v>
      </c>
      <c r="I37" s="216">
        <v>2.2000000000000002</v>
      </c>
      <c r="J37" s="115">
        <f>(I37*L31)-$J$33</f>
        <v>250</v>
      </c>
      <c r="K37" s="116">
        <f>(I37*L31)-$K$33</f>
        <v>82</v>
      </c>
      <c r="L37" s="116">
        <f>(I37*L31)-$L$33</f>
        <v>-62</v>
      </c>
      <c r="M37" s="116">
        <f>(I37*L31)-$M$33</f>
        <v>-218</v>
      </c>
      <c r="N37" s="116">
        <f>(I37*L31)-$N$33</f>
        <v>-375</v>
      </c>
      <c r="O37" s="115"/>
    </row>
    <row r="38" spans="2:15">
      <c r="B38" s="204">
        <f>ROUND(B37*1.15,0)</f>
        <v>104</v>
      </c>
      <c r="C38" s="115">
        <f>(B38*E31)-$C$33</f>
        <v>302.39999999999998</v>
      </c>
      <c r="D38" s="116">
        <f>(B38*E31)-$D$33</f>
        <v>215.39999999999998</v>
      </c>
      <c r="E38" s="116">
        <f>(B38*E31)-$E$33</f>
        <v>140.39999999999998</v>
      </c>
      <c r="F38" s="116">
        <f>(B38*E31)-$F$33</f>
        <v>59.399999999999977</v>
      </c>
      <c r="G38" s="117">
        <f>(B38*E31)-$G$33</f>
        <v>-22.600000000000023</v>
      </c>
      <c r="I38" s="215">
        <f>ROUND(I37*1.15,2)</f>
        <v>2.5299999999999998</v>
      </c>
      <c r="J38" s="115">
        <f>(I38*L31)-$J$33</f>
        <v>428.19999999999982</v>
      </c>
      <c r="K38" s="116">
        <f>(I38*L31)-$K$33</f>
        <v>260.19999999999982</v>
      </c>
      <c r="L38" s="116">
        <f>(I38*L31)-$L$33</f>
        <v>116.19999999999982</v>
      </c>
      <c r="M38" s="116">
        <f>(I38*L31)-$M$33</f>
        <v>-39.800000000000182</v>
      </c>
      <c r="N38" s="116">
        <f>(I38*L31)-$N$33</f>
        <v>-196.80000000000018</v>
      </c>
      <c r="O38" s="115"/>
    </row>
    <row r="39" spans="2:15">
      <c r="B39" s="206">
        <f>ROUND(B37*1.3,0)</f>
        <v>117</v>
      </c>
      <c r="C39" s="118">
        <f>(B39*E31)-$C$33</f>
        <v>401.19999999999993</v>
      </c>
      <c r="D39" s="119">
        <f>(B39*E31)-$D$33</f>
        <v>314.19999999999993</v>
      </c>
      <c r="E39" s="119">
        <f>(B39*E31)-$E$33</f>
        <v>239.19999999999993</v>
      </c>
      <c r="F39" s="119">
        <f>(B39*E31)-$F$33</f>
        <v>158.19999999999993</v>
      </c>
      <c r="G39" s="120">
        <f>(B39*E31)-$G$33</f>
        <v>76.199999999999932</v>
      </c>
      <c r="I39" s="217">
        <f>ROUND(I37*1.3,2)</f>
        <v>2.86</v>
      </c>
      <c r="J39" s="118">
        <f>(I39*L31)-$J$33</f>
        <v>606.39999999999986</v>
      </c>
      <c r="K39" s="119">
        <f>(I39*L31)-$K$33</f>
        <v>438.39999999999986</v>
      </c>
      <c r="L39" s="119">
        <f>(I39*L31)-$L$33</f>
        <v>294.39999999999986</v>
      </c>
      <c r="M39" s="119">
        <f>(I39*L31)-$M$33</f>
        <v>138.39999999999986</v>
      </c>
      <c r="N39" s="119">
        <f>(I39*L31)-$N$33</f>
        <v>-18.600000000000136</v>
      </c>
      <c r="O39" s="115"/>
    </row>
  </sheetData>
  <mergeCells count="40">
    <mergeCell ref="B30:B34"/>
    <mergeCell ref="C30:G30"/>
    <mergeCell ref="I30:I34"/>
    <mergeCell ref="J30:N30"/>
    <mergeCell ref="C32:G32"/>
    <mergeCell ref="J32:N32"/>
    <mergeCell ref="C34:G34"/>
    <mergeCell ref="J34:N34"/>
    <mergeCell ref="Q10:U10"/>
    <mergeCell ref="B18:B22"/>
    <mergeCell ref="C18:G18"/>
    <mergeCell ref="I18:I22"/>
    <mergeCell ref="J18:N18"/>
    <mergeCell ref="P18:P22"/>
    <mergeCell ref="Q18:U18"/>
    <mergeCell ref="C20:G20"/>
    <mergeCell ref="J20:N20"/>
    <mergeCell ref="Q20:U20"/>
    <mergeCell ref="C22:G22"/>
    <mergeCell ref="J22:N22"/>
    <mergeCell ref="Q22:U22"/>
    <mergeCell ref="B5:B10"/>
    <mergeCell ref="C5:G6"/>
    <mergeCell ref="I6:I10"/>
    <mergeCell ref="J6:N6"/>
    <mergeCell ref="P6:P10"/>
    <mergeCell ref="C8:G8"/>
    <mergeCell ref="J8:N8"/>
    <mergeCell ref="C10:G10"/>
    <mergeCell ref="J10:N10"/>
    <mergeCell ref="W3:W7"/>
    <mergeCell ref="X3:AB4"/>
    <mergeCell ref="X5:AB5"/>
    <mergeCell ref="X7:AB7"/>
    <mergeCell ref="Q6:U6"/>
    <mergeCell ref="Q8:U8"/>
    <mergeCell ref="W15:W19"/>
    <mergeCell ref="X15:AC16"/>
    <mergeCell ref="X17:AC17"/>
    <mergeCell ref="X19:AC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VIR</vt:lpstr>
      <vt:lpstr>VIR Strip</vt:lpstr>
      <vt:lpstr>RUN</vt:lpstr>
      <vt:lpstr>RUN Strip</vt:lpstr>
      <vt:lpstr>Tables</vt:lpstr>
      <vt:lpstr>RUN!Print_Area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Derek Alan Washburn</dc:creator>
  <cp:lastModifiedBy>Cassie Scanlan</cp:lastModifiedBy>
  <cp:lastPrinted>2023-10-12T15:12:31Z</cp:lastPrinted>
  <dcterms:created xsi:type="dcterms:W3CDTF">2022-11-11T13:27:18Z</dcterms:created>
  <dcterms:modified xsi:type="dcterms:W3CDTF">2023-12-18T19:37:58Z</dcterms:modified>
</cp:coreProperties>
</file>