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huffm2.WOLFTECH\Desktop\"/>
    </mc:Choice>
  </mc:AlternateContent>
  <bookViews>
    <workbookView xWindow="0" yWindow="0" windowWidth="20520" windowHeight="9465" tabRatio="916"/>
  </bookViews>
  <sheets>
    <sheet name="crop_comparison" sheetId="1" r:id="rId1"/>
    <sheet name="Crop &amp; Farm Summary" sheetId="3" r:id="rId2"/>
    <sheet name="State Yields" sheetId="2" r:id="rId3"/>
    <sheet name="Regional Yields" sheetId="4" r:id="rId4"/>
    <sheet name="corn_yields_by-region" sheetId="6" r:id="rId5"/>
    <sheet name="soybean_yields_by-region" sheetId="5" r:id="rId6"/>
  </sheets>
  <externalReferences>
    <externalReference r:id="rId7"/>
  </externalReferences>
  <definedNames>
    <definedName name="_xlnm.Print_Area" localSheetId="0">crop_comparison!$A$1:$F$70</definedName>
    <definedName name="Seeds">[1]Seed!$A$7:$H$90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2" l="1"/>
  <c r="D13" i="2"/>
  <c r="C13" i="2"/>
  <c r="E12" i="2"/>
  <c r="D12" i="2"/>
  <c r="C12" i="2"/>
  <c r="B13" i="2"/>
  <c r="B12" i="2"/>
  <c r="Q8" i="4" l="1"/>
  <c r="Q7" i="4"/>
  <c r="Q6" i="4"/>
  <c r="Q5" i="4"/>
  <c r="Q4" i="4"/>
  <c r="Q3" i="4"/>
  <c r="P8" i="4"/>
  <c r="O8" i="4"/>
  <c r="O7" i="4"/>
  <c r="O6" i="4"/>
  <c r="O5" i="4"/>
  <c r="O4" i="4"/>
  <c r="O3" i="4"/>
  <c r="K76" i="4" l="1"/>
  <c r="K74" i="4"/>
  <c r="K72" i="4"/>
  <c r="K53" i="4"/>
  <c r="K51" i="4"/>
  <c r="K49" i="4"/>
  <c r="K46" i="4"/>
  <c r="K44" i="4"/>
  <c r="K15" i="4"/>
  <c r="K13" i="4"/>
  <c r="K11" i="4"/>
  <c r="K8" i="4"/>
  <c r="K6" i="4"/>
  <c r="K4" i="4"/>
  <c r="E80" i="4" l="1"/>
  <c r="E78" i="4"/>
  <c r="E76" i="4"/>
  <c r="P7" i="4" s="1"/>
  <c r="E57" i="4"/>
  <c r="E55" i="4"/>
  <c r="E53" i="4"/>
  <c r="P6" i="4" s="1"/>
  <c r="E50" i="4"/>
  <c r="E48" i="4"/>
  <c r="P5" i="4" s="1"/>
  <c r="E15" i="4"/>
  <c r="E13" i="4"/>
  <c r="E11" i="4"/>
  <c r="P4" i="4" s="1"/>
  <c r="E8" i="4"/>
  <c r="E6" i="4"/>
  <c r="E4" i="4"/>
  <c r="P3" i="4" s="1"/>
  <c r="B33" i="1" l="1"/>
  <c r="D9" i="1" l="1"/>
  <c r="E7" i="1"/>
  <c r="C19" i="3" l="1"/>
  <c r="C33" i="1"/>
  <c r="D33" i="1"/>
  <c r="E33" i="1"/>
  <c r="F33" i="1"/>
  <c r="B39" i="1"/>
  <c r="C39" i="1" l="1"/>
  <c r="C6" i="3" s="1"/>
  <c r="C5" i="3" l="1"/>
  <c r="F6" i="1"/>
  <c r="F35" i="1" s="1"/>
  <c r="B10" i="1"/>
  <c r="D39" i="1" l="1"/>
  <c r="C7" i="3" s="1"/>
  <c r="F13" i="2"/>
  <c r="F10" i="1"/>
  <c r="F11" i="1" s="1"/>
  <c r="D10" i="1"/>
  <c r="D44" i="1"/>
  <c r="B44" i="1"/>
  <c r="F44" i="1"/>
  <c r="E44" i="1"/>
  <c r="C44" i="1"/>
  <c r="C14" i="2" l="1"/>
  <c r="D15" i="3"/>
  <c r="D16" i="3"/>
  <c r="E39" i="1"/>
  <c r="B14" i="2"/>
  <c r="D14" i="2"/>
  <c r="E14" i="2"/>
  <c r="E11" i="1"/>
  <c r="B11" i="1"/>
  <c r="B40" i="1" s="1"/>
  <c r="H5" i="3" s="1"/>
  <c r="D11" i="1"/>
  <c r="D40" i="1" s="1"/>
  <c r="H7" i="3" s="1"/>
  <c r="D45" i="1"/>
  <c r="E7" i="3" s="1"/>
  <c r="E15" i="3" l="1"/>
  <c r="E16" i="3"/>
  <c r="E40" i="1"/>
  <c r="H8" i="3" s="1"/>
  <c r="C8" i="3"/>
  <c r="D8" i="3" s="1"/>
  <c r="E45" i="1"/>
  <c r="B45" i="1"/>
  <c r="D48" i="1"/>
  <c r="D49" i="1"/>
  <c r="D46" i="1"/>
  <c r="J7" i="3" s="1"/>
  <c r="H15" i="3" l="1"/>
  <c r="H16" i="3"/>
  <c r="I15" i="3"/>
  <c r="I16" i="3"/>
  <c r="D17" i="3"/>
  <c r="E49" i="1"/>
  <c r="E8" i="3"/>
  <c r="B49" i="1"/>
  <c r="B48" i="1"/>
  <c r="B51" i="1" s="1"/>
  <c r="E5" i="3"/>
  <c r="B46" i="1"/>
  <c r="J5" i="3" s="1"/>
  <c r="K7" i="3"/>
  <c r="D7" i="3"/>
  <c r="D5" i="3"/>
  <c r="D13" i="3"/>
  <c r="I7" i="3"/>
  <c r="D51" i="1"/>
  <c r="C11" i="1"/>
  <c r="E17" i="3" l="1"/>
  <c r="F8" i="3"/>
  <c r="F7" i="3"/>
  <c r="F5" i="3"/>
  <c r="E13" i="3"/>
  <c r="E10" i="1"/>
  <c r="C10" i="1"/>
  <c r="E48" i="1" l="1"/>
  <c r="E51" i="1" s="1"/>
  <c r="E46" i="1"/>
  <c r="J8" i="3" s="1"/>
  <c r="K8" i="3" l="1"/>
  <c r="I17" i="3"/>
  <c r="I8" i="3"/>
  <c r="H17" i="3"/>
  <c r="D6" i="3" l="1"/>
  <c r="D14" i="3"/>
  <c r="K5" i="3"/>
  <c r="I13" i="3"/>
  <c r="H13" i="3"/>
  <c r="I5" i="3"/>
  <c r="C45" i="1" l="1"/>
  <c r="E6" i="3" s="1"/>
  <c r="C40" i="1"/>
  <c r="H6" i="3" s="1"/>
  <c r="I6" i="3" s="1"/>
  <c r="H14" i="3" l="1"/>
  <c r="F6" i="3"/>
  <c r="E14" i="3"/>
  <c r="C49" i="1"/>
  <c r="C46" i="1"/>
  <c r="J6" i="3" s="1"/>
  <c r="C48" i="1"/>
  <c r="C51" i="1" s="1"/>
  <c r="K6" i="3" l="1"/>
  <c r="I14" i="3"/>
  <c r="F39" i="1"/>
  <c r="C9" i="3" s="1"/>
  <c r="F45" i="1" l="1"/>
  <c r="F40" i="1"/>
  <c r="H9" i="3" s="1"/>
  <c r="F48" i="1" l="1"/>
  <c r="F51" i="1" s="1"/>
  <c r="F49" i="1"/>
  <c r="E9" i="3"/>
  <c r="D18" i="3"/>
  <c r="D19" i="3" s="1"/>
  <c r="D9" i="3"/>
  <c r="I9" i="3"/>
  <c r="H18" i="3"/>
  <c r="H19" i="3" s="1"/>
  <c r="F46" i="1"/>
  <c r="J9" i="3" s="1"/>
  <c r="I18" i="3" l="1"/>
  <c r="I19" i="3" s="1"/>
  <c r="K9" i="3"/>
  <c r="F9" i="3"/>
  <c r="E18" i="3"/>
  <c r="E19" i="3" s="1"/>
</calcChain>
</file>

<file path=xl/comments1.xml><?xml version="1.0" encoding="utf-8"?>
<comments xmlns="http://schemas.openxmlformats.org/spreadsheetml/2006/main">
  <authors>
    <author>Derek Alan Washburn</author>
    <author>Nick</author>
  </authors>
  <commentList>
    <comment ref="F6" authorId="0" shapeId="0">
      <text>
        <r>
          <rPr>
            <sz val="9"/>
            <color indexed="81"/>
            <rFont val="Tahoma"/>
            <family val="2"/>
          </rPr>
          <t>Derek Washburn:
For every lb. of cotton ginned it is assumed there will be 1.67 lbs. of seed, this number is variable based on cotton variety.</t>
        </r>
      </text>
    </comment>
    <comment ref="A33" authorId="0" shapeId="0">
      <text>
        <r>
          <rPr>
            <sz val="9"/>
            <color indexed="81"/>
            <rFont val="Tahoma"/>
            <family val="2"/>
          </rPr>
          <t xml:space="preserve">Derek Washburn: This value will come from cell B2
</t>
        </r>
      </text>
    </comment>
    <comment ref="B34" authorId="1" shapeId="0">
      <text>
        <r>
          <rPr>
            <b/>
            <sz val="9"/>
            <color indexed="81"/>
            <rFont val="Tahoma"/>
            <family val="2"/>
          </rPr>
          <t>Nick:
Why not a cost of insurance for corn, soybean, wheat and sorghum</t>
        </r>
        <r>
          <rPr>
            <sz val="9"/>
            <color indexed="81"/>
            <rFont val="Tahoma"/>
            <family val="2"/>
          </rPr>
          <t xml:space="preserve">
</t>
        </r>
      </text>
    </comment>
    <comment ref="F35" authorId="0" shapeId="0">
      <text>
        <r>
          <rPr>
            <sz val="9"/>
            <color indexed="81"/>
            <rFont val="Tahoma"/>
            <family val="2"/>
          </rPr>
          <t xml:space="preserve">Derek Washburn: ginning cost are assumed to be the same as seed value as many gins process cotton and keep the seed as payment ginning cost are roughly $0.11 - $0.14 per lb. of ginned cotton.
</t>
        </r>
      </text>
    </comment>
  </commentList>
</comments>
</file>

<file path=xl/comments2.xml><?xml version="1.0" encoding="utf-8"?>
<comments xmlns="http://schemas.openxmlformats.org/spreadsheetml/2006/main">
  <authors>
    <author>Derek Alan Washburn</author>
  </authors>
  <commentList>
    <comment ref="C13" authorId="0" shapeId="0">
      <text>
        <r>
          <rPr>
            <b/>
            <sz val="9"/>
            <color indexed="81"/>
            <rFont val="Tahoma"/>
            <family val="2"/>
          </rPr>
          <t>Derek Alan Washburn:</t>
        </r>
        <r>
          <rPr>
            <sz val="9"/>
            <color indexed="81"/>
            <rFont val="Tahoma"/>
            <family val="2"/>
          </rPr>
          <t xml:space="preserve">
Enter all your potential farm acreages here. We assume double crop acreage is double cropped with soybeans, there for any acreage listed with a double crop will not add to the total farm acreage number.</t>
        </r>
      </text>
    </comment>
  </commentList>
</comments>
</file>

<file path=xl/sharedStrings.xml><?xml version="1.0" encoding="utf-8"?>
<sst xmlns="http://schemas.openxmlformats.org/spreadsheetml/2006/main" count="333" uniqueCount="196">
  <si>
    <t>Corn</t>
  </si>
  <si>
    <t>Soybeans</t>
  </si>
  <si>
    <t>Wheat</t>
  </si>
  <si>
    <t>Gross Revenue</t>
  </si>
  <si>
    <t>Total Variable Costs</t>
  </si>
  <si>
    <t>Break Even Yield</t>
  </si>
  <si>
    <t>Break Even Price</t>
  </si>
  <si>
    <t>Current New Crop Basis</t>
  </si>
  <si>
    <t>Cotton Seed</t>
  </si>
  <si>
    <t>--</t>
  </si>
  <si>
    <t>Notes</t>
  </si>
  <si>
    <t>Return above Variable Costs</t>
  </si>
  <si>
    <t>Year</t>
  </si>
  <si>
    <t>Cotton</t>
  </si>
  <si>
    <t>bu/ac</t>
  </si>
  <si>
    <t>5-yr Aver</t>
  </si>
  <si>
    <t>3-yr Aver</t>
  </si>
  <si>
    <t>3-yr/5-yr</t>
  </si>
  <si>
    <t>Source: USDA, NASS</t>
  </si>
  <si>
    <t>Department of Agricultural and Resource Economics, NCSU</t>
  </si>
  <si>
    <t>Soybean</t>
  </si>
  <si>
    <t>Sorghum</t>
  </si>
  <si>
    <t xml:space="preserve">  INTEREST ON OP. CAP.</t>
  </si>
  <si>
    <t xml:space="preserve">  LAND RENT</t>
  </si>
  <si>
    <t xml:space="preserve">  SCOUT</t>
  </si>
  <si>
    <t xml:space="preserve">  LABOR</t>
  </si>
  <si>
    <t xml:space="preserve">  TRACTOR/MACHINERY</t>
  </si>
  <si>
    <t xml:space="preserve">  HAULING</t>
  </si>
  <si>
    <t xml:space="preserve">  DRYING (3 POINTS)</t>
  </si>
  <si>
    <t xml:space="preserve">  INSECTICIDES</t>
  </si>
  <si>
    <t xml:space="preserve">  HERBICIDES</t>
  </si>
  <si>
    <t xml:space="preserve">  LIME (PRORATED)</t>
  </si>
  <si>
    <t xml:space="preserve">    POTASH (0-0-60)</t>
  </si>
  <si>
    <t xml:space="preserve">    PHOSPHATE (0-46-0)</t>
  </si>
  <si>
    <t xml:space="preserve">    NITROGEN 30%</t>
  </si>
  <si>
    <t xml:space="preserve">  FERTILIZER </t>
  </si>
  <si>
    <t xml:space="preserve">  SEED</t>
  </si>
  <si>
    <t xml:space="preserve">  FUNGICIDES</t>
  </si>
  <si>
    <t xml:space="preserve">  SURFACTANT</t>
  </si>
  <si>
    <t xml:space="preserve">    BORON</t>
  </si>
  <si>
    <t xml:space="preserve">    SULFUR</t>
  </si>
  <si>
    <t xml:space="preserve">  GROWTH REG. &amp; DEFOLIANTS</t>
  </si>
  <si>
    <t xml:space="preserve">  GINNING</t>
  </si>
  <si>
    <t xml:space="preserve">  CROP INSURANCE</t>
  </si>
  <si>
    <t>Total Cost</t>
  </si>
  <si>
    <t>Total Fixed Costs</t>
  </si>
  <si>
    <t>NET RETURNS TO FARMER AND RISK:</t>
  </si>
  <si>
    <t>Income Above Variable Cost</t>
  </si>
  <si>
    <t>FIXED EXPENSES</t>
  </si>
  <si>
    <t>AERIAL APPLICATION</t>
  </si>
  <si>
    <t>Net Return</t>
  </si>
  <si>
    <t>Variable Cost</t>
  </si>
  <si>
    <t>Total Cost/ bu. - lb.</t>
  </si>
  <si>
    <t>Variable Cost/ bu. - lb.</t>
  </si>
  <si>
    <t>Income Above Variable Cost per bu. - lb.</t>
  </si>
  <si>
    <t>Net Return/ bu. - lb.</t>
  </si>
  <si>
    <t>Corn Acres</t>
  </si>
  <si>
    <t>Soy Acres</t>
  </si>
  <si>
    <t>Sorghum Acres</t>
  </si>
  <si>
    <t>Cotton Acres</t>
  </si>
  <si>
    <t>Double Crop Wheat Acres</t>
  </si>
  <si>
    <t>Total</t>
  </si>
  <si>
    <t>Potential Total Farm Income</t>
  </si>
  <si>
    <t>Total Farm Variable Cost</t>
  </si>
  <si>
    <t>Total Farm Cost</t>
  </si>
  <si>
    <t>Total Farm Income Over Variable Cost</t>
  </si>
  <si>
    <t>Total Farm Net Return</t>
  </si>
  <si>
    <t>**OVERHEAD</t>
  </si>
  <si>
    <t xml:space="preserve"> *TRACTOR/MACHINERY</t>
  </si>
  <si>
    <t>Enter Average Land Rent Value Here</t>
  </si>
  <si>
    <r>
      <t xml:space="preserve">Nick Piggott, </t>
    </r>
    <r>
      <rPr>
        <i/>
        <sz val="10"/>
        <color theme="1"/>
        <rFont val="Arial"/>
        <family val="2"/>
      </rPr>
      <t>Professor and Extension Specialist</t>
    </r>
  </si>
  <si>
    <r>
      <t xml:space="preserve">Derek Washburn, </t>
    </r>
    <r>
      <rPr>
        <i/>
        <sz val="10"/>
        <color theme="1"/>
        <rFont val="Arial"/>
        <family val="2"/>
      </rPr>
      <t>Program Associate</t>
    </r>
  </si>
  <si>
    <r>
      <t xml:space="preserve">Cotton </t>
    </r>
    <r>
      <rPr>
        <sz val="12"/>
        <color theme="1"/>
        <rFont val="Arial"/>
        <family val="2"/>
      </rPr>
      <t>(ginning not included)</t>
    </r>
  </si>
  <si>
    <t>Wheat only Acres</t>
  </si>
  <si>
    <t>Break Even Yield % of 5 yr. aver.</t>
  </si>
  <si>
    <t>*Machinery fixed cost are based on a average between new and 3 year old equipment, ownership cost assumes taxes, insurance, and depreciation cost equal to purchase price - used value /years of ownership</t>
  </si>
  <si>
    <t>**Overhead includes shop/barn/office ownership and maintenance cost and any salaried employee cost utilized for overall farm management, for the purpose of this budget it is left for the farmer to input their values</t>
  </si>
  <si>
    <t>Yield (lbs./acre)--Cotton</t>
  </si>
  <si>
    <t>Yield (lbs./acre)--Cotton Seed</t>
  </si>
  <si>
    <t>Only enter values in yellow cells below</t>
  </si>
  <si>
    <t>Cost and Income Summary Table</t>
  </si>
  <si>
    <r>
      <t>VARIABLE EXPENSES</t>
    </r>
    <r>
      <rPr>
        <b/>
        <vertAlign val="superscript"/>
        <sz val="12"/>
        <color theme="1"/>
        <rFont val="Arial"/>
        <family val="2"/>
      </rPr>
      <t>1</t>
    </r>
  </si>
  <si>
    <r>
      <t>Yield (bu/acre)</t>
    </r>
    <r>
      <rPr>
        <b/>
        <vertAlign val="superscript"/>
        <sz val="12"/>
        <color theme="1"/>
        <rFont val="Arial"/>
        <family val="2"/>
      </rPr>
      <t>1</t>
    </r>
    <r>
      <rPr>
        <b/>
        <sz val="12"/>
        <color theme="1"/>
        <rFont val="Arial"/>
        <family val="2"/>
      </rPr>
      <t xml:space="preserve"> </t>
    </r>
  </si>
  <si>
    <r>
      <t>EXPECTED NET PRICE (New Crop Futures + Basis)</t>
    </r>
    <r>
      <rPr>
        <b/>
        <vertAlign val="superscript"/>
        <sz val="12"/>
        <color theme="1"/>
        <rFont val="Arial"/>
        <family val="2"/>
      </rPr>
      <t>2</t>
    </r>
  </si>
  <si>
    <t>Corn: Robeson county, 75% coverage level, 104 bu/ac approved/rate yield, $3.91/bu projected price, non-irrigated</t>
  </si>
  <si>
    <t xml:space="preserve">Assumptions: </t>
  </si>
  <si>
    <t>Wheat: Union county, 75% coverage level, 62 bu/ac approved/rate yield, $4.87/bu projected price, winter wheat, non-irrigated</t>
  </si>
  <si>
    <t>Soy: Beaufort county, 75% coverage level, 38 bu/ac approved/rate yield, $10.09/bu projected price, non-irrigated</t>
  </si>
  <si>
    <t>Sorghum: Johnston county, 75% coverage level, 36 bu/ac approved/rate yield, $3.78/bu projected price, non-irrigated</t>
  </si>
  <si>
    <t>Cotton: Northampton county, 75% coverage level, 871 lbs/ac approved/rate yield, $0.75/bu projected price, non-irrigated</t>
  </si>
  <si>
    <t>***Crop insurance costs are estimated 2018 "Producer Premium Amount" (in $/acre) for Revenue Protection Insurance based on the RMA Cost Estimator (subsidy is applied)</t>
  </si>
  <si>
    <t xml:space="preserve">           (2) Approved/rate yield based on historical county average</t>
  </si>
  <si>
    <t xml:space="preserve">Notes: (1) County selection for each crop above based on the no. 1 producing county in NC for 2017 </t>
  </si>
  <si>
    <r>
      <t xml:space="preserve">Price </t>
    </r>
    <r>
      <rPr>
        <b/>
        <sz val="11"/>
        <color theme="1"/>
        <rFont val="Arial"/>
        <family val="2"/>
      </rPr>
      <t>(New Crop Futures Price from CME &amp; NYBOT 1/18/2019)</t>
    </r>
  </si>
  <si>
    <t>Prepared on (1/18/2019):</t>
  </si>
  <si>
    <t xml:space="preserve">    DAP (18-46-0)</t>
  </si>
  <si>
    <t>SOYBEANS</t>
  </si>
  <si>
    <t>MOUNTAIN</t>
  </si>
  <si>
    <t>BUNCOMBE</t>
  </si>
  <si>
    <t>Average</t>
  </si>
  <si>
    <t>CHEROKEE</t>
  </si>
  <si>
    <t>HENDERSON</t>
  </si>
  <si>
    <t>Median</t>
  </si>
  <si>
    <t>MACON</t>
  </si>
  <si>
    <t>MCDOWELL</t>
  </si>
  <si>
    <t>Range</t>
  </si>
  <si>
    <t>TRANSYLVANIA</t>
  </si>
  <si>
    <t>PIEDMONT</t>
  </si>
  <si>
    <t>ALAMANCE</t>
  </si>
  <si>
    <t>ALEXANDER</t>
  </si>
  <si>
    <t>ANSON</t>
  </si>
  <si>
    <t>BURKE</t>
  </si>
  <si>
    <t>CABARRUS</t>
  </si>
  <si>
    <t>GASTON</t>
  </si>
  <si>
    <t>CASWELL</t>
  </si>
  <si>
    <t>CATAWBA</t>
  </si>
  <si>
    <t>CHATHAM</t>
  </si>
  <si>
    <t>CLEVELAND</t>
  </si>
  <si>
    <t>DAVIDSON</t>
  </si>
  <si>
    <t>DAVIE</t>
  </si>
  <si>
    <t>FORSYTH</t>
  </si>
  <si>
    <t>FRANKLIN</t>
  </si>
  <si>
    <t>GRANVILLE</t>
  </si>
  <si>
    <t>GUILFORD</t>
  </si>
  <si>
    <t>IREDELL</t>
  </si>
  <si>
    <t>LINCOLN</t>
  </si>
  <si>
    <t>MONTGOMERY</t>
  </si>
  <si>
    <t>ORANGE</t>
  </si>
  <si>
    <t>PERSON</t>
  </si>
  <si>
    <t>RANDOLPH</t>
  </si>
  <si>
    <t>ROCKINGHAM</t>
  </si>
  <si>
    <t>ROWAN</t>
  </si>
  <si>
    <t>RUTHERFORD</t>
  </si>
  <si>
    <t>STANLY</t>
  </si>
  <si>
    <t>STOKES</t>
  </si>
  <si>
    <t>SURRY</t>
  </si>
  <si>
    <t>UNION</t>
  </si>
  <si>
    <t>WAKE</t>
  </si>
  <si>
    <t>WILKES</t>
  </si>
  <si>
    <t>VANCE</t>
  </si>
  <si>
    <t>WARREN</t>
  </si>
  <si>
    <t>RICHMOND</t>
  </si>
  <si>
    <t>MECKLENBURG</t>
  </si>
  <si>
    <t>YADKIN</t>
  </si>
  <si>
    <t>SANDHILLS</t>
  </si>
  <si>
    <t>HOKE</t>
  </si>
  <si>
    <t>LEE</t>
  </si>
  <si>
    <t>MOORE</t>
  </si>
  <si>
    <t>SCOTLAND</t>
  </si>
  <si>
    <t>COASTAL PLAIN</t>
  </si>
  <si>
    <t>BERTIE</t>
  </si>
  <si>
    <t>BLADEN</t>
  </si>
  <si>
    <t>COLUMBUS</t>
  </si>
  <si>
    <t>CUMBERLAND</t>
  </si>
  <si>
    <t>DUPLIN</t>
  </si>
  <si>
    <t>EDGECOMBE</t>
  </si>
  <si>
    <t>GATES</t>
  </si>
  <si>
    <t>GREENE</t>
  </si>
  <si>
    <t>HALIFAX</t>
  </si>
  <si>
    <t>HARNETT</t>
  </si>
  <si>
    <t>HERTFORD</t>
  </si>
  <si>
    <t>JOHNSTON</t>
  </si>
  <si>
    <t>JONES</t>
  </si>
  <si>
    <t>LENOIR</t>
  </si>
  <si>
    <t>MARTIN</t>
  </si>
  <si>
    <t>NASH</t>
  </si>
  <si>
    <t>NORTHAMPTON</t>
  </si>
  <si>
    <t>PITT</t>
  </si>
  <si>
    <t>ROBESON</t>
  </si>
  <si>
    <t>SAMPSON</t>
  </si>
  <si>
    <t>WAYNE</t>
  </si>
  <si>
    <t>WILSON</t>
  </si>
  <si>
    <t>TIDEWATER</t>
  </si>
  <si>
    <t>BEAUFORT</t>
  </si>
  <si>
    <t>CAMDEN</t>
  </si>
  <si>
    <t>CHOWAN</t>
  </si>
  <si>
    <t>CRAVEN</t>
  </si>
  <si>
    <t>CURRITUCK</t>
  </si>
  <si>
    <t>HYDE</t>
  </si>
  <si>
    <t>PAMLICO</t>
  </si>
  <si>
    <t>PASQUOTANK</t>
  </si>
  <si>
    <t>PERQUIMANS</t>
  </si>
  <si>
    <t>TYRRELL</t>
  </si>
  <si>
    <t>WASHINGTON</t>
  </si>
  <si>
    <t>BRUNSWICK</t>
  </si>
  <si>
    <t>ONSLOW</t>
  </si>
  <si>
    <t>PENDER</t>
  </si>
  <si>
    <t>OTHER COUNTIES COMBINED</t>
  </si>
  <si>
    <t xml:space="preserve">CORN </t>
  </si>
  <si>
    <t>CALDWELL</t>
  </si>
  <si>
    <t>Budget Comparison 2019 Crop Year of Crop Choices Given Current Market Conditions and Expected Yields</t>
  </si>
  <si>
    <t>Commodity</t>
  </si>
  <si>
    <t>CORN</t>
  </si>
  <si>
    <t>COTTON</t>
  </si>
  <si>
    <t>WHEAT</t>
  </si>
  <si>
    <t>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</si>
</sst>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0.00"/>
    <numFmt numFmtId="165" formatCode="0.0%"/>
  </numFmts>
  <fonts count="2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name val="Arial"/>
      <family val="2"/>
    </font>
    <font>
      <b/>
      <sz val="10"/>
      <color theme="1"/>
      <name val="Arial"/>
      <family val="2"/>
    </font>
    <font>
      <sz val="10"/>
      <color theme="1"/>
      <name val="Arial"/>
      <family val="2"/>
    </font>
    <font>
      <sz val="10"/>
      <color theme="1"/>
      <name val="Calibri"/>
      <family val="2"/>
      <scheme val="minor"/>
    </font>
    <font>
      <b/>
      <sz val="12"/>
      <color theme="1"/>
      <name val="Arial"/>
      <family val="2"/>
    </font>
    <font>
      <sz val="36"/>
      <color rgb="FFFFFFFF"/>
      <name val="Arial"/>
      <family val="2"/>
    </font>
    <font>
      <sz val="12"/>
      <color rgb="FFFFFFFF"/>
      <name val="Arial"/>
      <family val="2"/>
    </font>
    <font>
      <sz val="12"/>
      <color indexed="8"/>
      <name val="Arial"/>
      <family val="2"/>
    </font>
    <font>
      <b/>
      <sz val="12"/>
      <color indexed="8"/>
      <name val="Arial"/>
      <family val="2"/>
    </font>
    <font>
      <sz val="9"/>
      <color indexed="81"/>
      <name val="Tahoma"/>
      <family val="2"/>
    </font>
    <font>
      <b/>
      <sz val="9"/>
      <color indexed="81"/>
      <name val="Tahoma"/>
      <family val="2"/>
    </font>
    <font>
      <sz val="12"/>
      <color theme="1"/>
      <name val="Arial"/>
      <family val="2"/>
    </font>
    <font>
      <b/>
      <sz val="36"/>
      <color rgb="FFFFFFFF"/>
      <name val="Arial"/>
      <family val="2"/>
    </font>
    <font>
      <b/>
      <sz val="18"/>
      <color rgb="FFFFFFFF"/>
      <name val="Arial"/>
      <family val="2"/>
    </font>
    <font>
      <i/>
      <sz val="10"/>
      <color theme="1"/>
      <name val="Arial"/>
      <family val="2"/>
    </font>
    <font>
      <sz val="9"/>
      <color theme="1"/>
      <name val="Arial"/>
      <family val="2"/>
    </font>
    <font>
      <b/>
      <vertAlign val="superscript"/>
      <sz val="12"/>
      <color theme="1"/>
      <name val="Arial"/>
      <family val="2"/>
    </font>
    <font>
      <b/>
      <sz val="11"/>
      <color theme="1"/>
      <name val="Calibri"/>
      <family val="2"/>
      <scheme val="minor"/>
    </font>
    <font>
      <b/>
      <sz val="16"/>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CC0000"/>
        <bgColor indexed="64"/>
      </patternFill>
    </fill>
    <fill>
      <patternFill patternType="solid">
        <fgColor rgb="FFFFFF00"/>
        <bgColor indexed="64"/>
      </patternFill>
    </fill>
    <fill>
      <patternFill patternType="solid">
        <fgColor theme="9"/>
        <bgColor indexed="64"/>
      </patternFill>
    </fill>
    <fill>
      <patternFill patternType="solid">
        <fgColor rgb="FFCC99FF"/>
        <bgColor indexed="64"/>
      </patternFill>
    </fill>
    <fill>
      <patternFill patternType="solid">
        <fgColor theme="7"/>
        <bgColor indexed="64"/>
      </patternFill>
    </fill>
    <fill>
      <patternFill patternType="gray125">
        <bgColor rgb="FF92D050"/>
      </patternFill>
    </fill>
    <fill>
      <patternFill patternType="solid">
        <fgColor rgb="FF92D050"/>
        <bgColor indexed="64"/>
      </patternFill>
    </fill>
    <fill>
      <patternFill patternType="solid">
        <fgColor theme="4" tint="0.59996337778862885"/>
        <bgColor indexed="64"/>
      </patternFill>
    </fill>
    <fill>
      <patternFill patternType="solid">
        <fgColor theme="4" tint="0.59999389629810485"/>
        <bgColor indexed="64"/>
      </patternFill>
    </fill>
  </fills>
  <borders count="17">
    <border>
      <left/>
      <right/>
      <top/>
      <bottom/>
      <diagonal/>
    </border>
    <border>
      <left/>
      <right/>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style="thick">
        <color auto="1"/>
      </left>
      <right/>
      <top style="thick">
        <color auto="1"/>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top/>
      <bottom style="thin">
        <color indexed="64"/>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thick">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9">
    <xf numFmtId="0" fontId="0" fillId="0" borderId="0" xfId="0"/>
    <xf numFmtId="1" fontId="5" fillId="5" borderId="2" xfId="0" applyNumberFormat="1" applyFont="1" applyFill="1" applyBorder="1"/>
    <xf numFmtId="1" fontId="6" fillId="6" borderId="2" xfId="0" applyNumberFormat="1" applyFont="1" applyFill="1" applyBorder="1" applyAlignment="1">
      <alignment horizontal="right"/>
    </xf>
    <xf numFmtId="0" fontId="6" fillId="0" borderId="4" xfId="0" applyFont="1" applyBorder="1"/>
    <xf numFmtId="0" fontId="6" fillId="0" borderId="3" xfId="0" applyFont="1" applyBorder="1" applyAlignment="1">
      <alignment horizontal="center"/>
    </xf>
    <xf numFmtId="0" fontId="6" fillId="0" borderId="5" xfId="0" applyFont="1" applyBorder="1"/>
    <xf numFmtId="0" fontId="6" fillId="0" borderId="0" xfId="0" applyFont="1" applyBorder="1" applyAlignment="1">
      <alignment horizontal="center"/>
    </xf>
    <xf numFmtId="0" fontId="6" fillId="0" borderId="0" xfId="0" applyFont="1" applyBorder="1" applyAlignment="1">
      <alignment horizontal="right"/>
    </xf>
    <xf numFmtId="0" fontId="6" fillId="5" borderId="7" xfId="0" applyFont="1" applyFill="1" applyBorder="1"/>
    <xf numFmtId="0" fontId="6" fillId="6" borderId="7" xfId="0" applyFont="1" applyFill="1" applyBorder="1"/>
    <xf numFmtId="165" fontId="6" fillId="0" borderId="0" xfId="0" applyNumberFormat="1" applyFont="1" applyBorder="1"/>
    <xf numFmtId="0" fontId="6" fillId="0" borderId="8" xfId="0" applyFont="1" applyBorder="1"/>
    <xf numFmtId="0" fontId="7" fillId="0" borderId="1" xfId="0" applyFont="1" applyBorder="1"/>
    <xf numFmtId="2" fontId="11" fillId="0" borderId="0" xfId="0" applyNumberFormat="1" applyFont="1" applyFill="1" applyBorder="1" applyAlignment="1" applyProtection="1">
      <protection locked="0"/>
    </xf>
    <xf numFmtId="2" fontId="11" fillId="0" borderId="0" xfId="0" applyNumberFormat="1" applyFont="1" applyFill="1" applyAlignment="1" applyProtection="1">
      <protection locked="0"/>
    </xf>
    <xf numFmtId="2" fontId="10" fillId="0" borderId="0" xfId="0" applyNumberFormat="1" applyFont="1" applyFill="1" applyBorder="1" applyAlignment="1" applyProtection="1">
      <protection locked="0"/>
    </xf>
    <xf numFmtId="2" fontId="10" fillId="7" borderId="0" xfId="0" applyNumberFormat="1" applyFont="1" applyFill="1" applyBorder="1" applyAlignment="1" applyProtection="1">
      <protection locked="0"/>
    </xf>
    <xf numFmtId="2" fontId="9" fillId="7" borderId="0" xfId="0" applyNumberFormat="1" applyFont="1" applyFill="1" applyBorder="1" applyAlignment="1" applyProtection="1">
      <protection locked="0"/>
    </xf>
    <xf numFmtId="0" fontId="6" fillId="0" borderId="6" xfId="0" applyFont="1" applyFill="1" applyBorder="1" applyAlignment="1">
      <alignment horizontal="center"/>
    </xf>
    <xf numFmtId="0" fontId="0" fillId="0" borderId="6" xfId="0" applyBorder="1"/>
    <xf numFmtId="3" fontId="6" fillId="0" borderId="0" xfId="0" applyNumberFormat="1" applyFont="1" applyBorder="1" applyAlignment="1">
      <alignment horizontal="right"/>
    </xf>
    <xf numFmtId="3" fontId="0" fillId="0" borderId="0" xfId="0" applyNumberFormat="1" applyBorder="1"/>
    <xf numFmtId="0" fontId="0" fillId="0" borderId="0" xfId="0" applyBorder="1"/>
    <xf numFmtId="0" fontId="0" fillId="0" borderId="9" xfId="0" applyBorder="1"/>
    <xf numFmtId="0" fontId="0" fillId="0" borderId="6" xfId="0" applyBorder="1" applyAlignment="1">
      <alignment horizontal="center"/>
    </xf>
    <xf numFmtId="1" fontId="6" fillId="6" borderId="11" xfId="0" applyNumberFormat="1" applyFont="1" applyFill="1" applyBorder="1" applyAlignment="1">
      <alignment horizontal="right"/>
    </xf>
    <xf numFmtId="0" fontId="0" fillId="5" borderId="11" xfId="0" applyFill="1" applyBorder="1"/>
    <xf numFmtId="2" fontId="12" fillId="0" borderId="0" xfId="0" applyNumberFormat="1" applyFont="1" applyFill="1" applyBorder="1" applyAlignment="1" applyProtection="1">
      <protection locked="0"/>
    </xf>
    <xf numFmtId="0" fontId="15" fillId="0" borderId="0" xfId="0" applyFont="1"/>
    <xf numFmtId="0" fontId="8" fillId="0" borderId="0" xfId="0" applyFont="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2" fillId="3" borderId="1" xfId="0" applyFont="1" applyFill="1" applyBorder="1" applyProtection="1">
      <protection locked="0"/>
    </xf>
    <xf numFmtId="164" fontId="2" fillId="3" borderId="1" xfId="0" applyNumberFormat="1" applyFont="1" applyFill="1" applyBorder="1" applyProtection="1">
      <protection locked="0"/>
    </xf>
    <xf numFmtId="0" fontId="4" fillId="3" borderId="1" xfId="0" applyFont="1" applyFill="1" applyBorder="1" applyProtection="1">
      <protection locked="0"/>
    </xf>
    <xf numFmtId="8" fontId="2" fillId="3" borderId="1" xfId="0" applyNumberFormat="1" applyFont="1" applyFill="1" applyBorder="1" applyAlignment="1" applyProtection="1">
      <alignment horizontal="right"/>
      <protection locked="0"/>
    </xf>
    <xf numFmtId="0" fontId="2" fillId="0" borderId="0" xfId="0" applyFont="1" applyAlignment="1" applyProtection="1">
      <alignment horizontal="center"/>
      <protection locked="0"/>
    </xf>
    <xf numFmtId="44" fontId="2" fillId="0" borderId="0" xfId="1" applyFont="1" applyAlignment="1" applyProtection="1">
      <alignment horizontal="center"/>
      <protection locked="0"/>
    </xf>
    <xf numFmtId="0" fontId="2" fillId="4" borderId="0" xfId="0" applyFont="1" applyFill="1" applyAlignment="1" applyProtection="1">
      <alignment horizontal="center"/>
      <protection locked="0"/>
    </xf>
    <xf numFmtId="1" fontId="2" fillId="4" borderId="0" xfId="0" applyNumberFormat="1" applyFont="1" applyFill="1" applyAlignment="1" applyProtection="1">
      <alignment horizontal="right"/>
      <protection locked="0"/>
    </xf>
    <xf numFmtId="8" fontId="2" fillId="4" borderId="0" xfId="0" applyNumberFormat="1" applyFont="1" applyFill="1" applyAlignment="1" applyProtection="1">
      <alignment horizontal="right"/>
      <protection locked="0"/>
    </xf>
    <xf numFmtId="0" fontId="2" fillId="0" borderId="1" xfId="0" applyFont="1" applyBorder="1" applyAlignment="1" applyProtection="1">
      <alignment horizontal="center"/>
      <protection locked="0"/>
    </xf>
    <xf numFmtId="165" fontId="2" fillId="0" borderId="1" xfId="0" applyNumberFormat="1" applyFont="1" applyBorder="1" applyAlignment="1" applyProtection="1">
      <alignment horizontal="right"/>
      <protection locked="0"/>
    </xf>
    <xf numFmtId="0" fontId="6" fillId="0" borderId="0" xfId="0" applyFont="1" applyAlignment="1" applyProtection="1">
      <alignment horizontal="left"/>
      <protection locked="0"/>
    </xf>
    <xf numFmtId="0" fontId="8" fillId="9" borderId="2" xfId="0" applyFont="1" applyFill="1" applyBorder="1" applyAlignment="1" applyProtection="1">
      <alignment horizontal="left"/>
      <protection locked="0"/>
    </xf>
    <xf numFmtId="8" fontId="8" fillId="9" borderId="2" xfId="1" applyNumberFormat="1" applyFont="1" applyFill="1" applyBorder="1" applyAlignment="1" applyProtection="1">
      <alignment horizontal="right"/>
      <protection locked="0"/>
    </xf>
    <xf numFmtId="0" fontId="4" fillId="3" borderId="16" xfId="0" applyFont="1" applyFill="1" applyBorder="1" applyProtection="1">
      <protection locked="0"/>
    </xf>
    <xf numFmtId="164" fontId="2" fillId="3" borderId="16" xfId="0" applyNumberFormat="1" applyFont="1" applyFill="1" applyBorder="1" applyProtection="1">
      <protection locked="0"/>
    </xf>
    <xf numFmtId="2" fontId="16" fillId="7" borderId="0" xfId="0" applyNumberFormat="1" applyFont="1" applyFill="1" applyBorder="1" applyAlignment="1" applyProtection="1">
      <protection locked="0"/>
    </xf>
    <xf numFmtId="2" fontId="17" fillId="7" borderId="0" xfId="0" applyNumberFormat="1" applyFont="1" applyFill="1" applyBorder="1" applyAlignment="1" applyProtection="1">
      <protection locked="0"/>
    </xf>
    <xf numFmtId="164" fontId="15" fillId="0" borderId="0" xfId="0" applyNumberFormat="1" applyFont="1" applyProtection="1">
      <protection locked="0"/>
    </xf>
    <xf numFmtId="164" fontId="15" fillId="0" borderId="0" xfId="0" applyNumberFormat="1" applyFont="1" applyBorder="1" applyProtection="1">
      <protection locked="0"/>
    </xf>
    <xf numFmtId="164" fontId="8" fillId="0" borderId="0" xfId="0" applyNumberFormat="1" applyFont="1" applyBorder="1" applyProtection="1">
      <protection locked="0"/>
    </xf>
    <xf numFmtId="164" fontId="15" fillId="2" borderId="0" xfId="0" applyNumberFormat="1" applyFont="1" applyFill="1" applyProtection="1">
      <protection locked="0"/>
    </xf>
    <xf numFmtId="164" fontId="8" fillId="0" borderId="0" xfId="0" applyNumberFormat="1" applyFont="1" applyProtection="1">
      <protection locked="0"/>
    </xf>
    <xf numFmtId="0" fontId="6" fillId="0" borderId="0" xfId="0" applyFont="1" applyProtection="1">
      <protection locked="0"/>
    </xf>
    <xf numFmtId="0" fontId="3" fillId="0" borderId="0" xfId="0" applyFont="1"/>
    <xf numFmtId="0" fontId="2" fillId="0" borderId="0" xfId="0" applyFont="1" applyAlignment="1">
      <alignment horizontal="center" wrapText="1"/>
    </xf>
    <xf numFmtId="0" fontId="3" fillId="0" borderId="0" xfId="0" applyFont="1" applyFill="1"/>
    <xf numFmtId="0" fontId="3" fillId="0" borderId="0" xfId="0" applyFont="1" applyAlignment="1">
      <alignment horizontal="right"/>
    </xf>
    <xf numFmtId="7" fontId="3" fillId="0" borderId="0" xfId="1" applyNumberFormat="1" applyFont="1" applyBorder="1" applyAlignment="1">
      <alignment horizontal="center"/>
    </xf>
    <xf numFmtId="0" fontId="3" fillId="0" borderId="0" xfId="0" applyFont="1" applyBorder="1" applyAlignment="1">
      <alignment horizontal="center"/>
    </xf>
    <xf numFmtId="0" fontId="15" fillId="0" borderId="0" xfId="0" applyFont="1" applyAlignment="1">
      <alignment horizontal="center"/>
    </xf>
    <xf numFmtId="0" fontId="8" fillId="0" borderId="0" xfId="0" applyFont="1" applyAlignment="1">
      <alignment horizontal="center" wrapText="1"/>
    </xf>
    <xf numFmtId="0" fontId="8" fillId="0" borderId="0" xfId="0" applyFont="1"/>
    <xf numFmtId="44" fontId="15" fillId="0" borderId="0" xfId="1" applyFont="1"/>
    <xf numFmtId="44" fontId="15" fillId="0" borderId="0" xfId="0" applyNumberFormat="1" applyFont="1"/>
    <xf numFmtId="8" fontId="15" fillId="0" borderId="0" xfId="1" applyNumberFormat="1" applyFont="1"/>
    <xf numFmtId="44" fontId="15" fillId="0" borderId="0" xfId="1" applyFont="1" applyBorder="1"/>
    <xf numFmtId="44" fontId="15" fillId="0" borderId="0" xfId="0" applyNumberFormat="1" applyFont="1" applyFill="1"/>
    <xf numFmtId="44" fontId="8" fillId="0" borderId="0" xfId="0" applyNumberFormat="1" applyFont="1"/>
    <xf numFmtId="0" fontId="8" fillId="0" borderId="0" xfId="0" applyFont="1" applyAlignment="1"/>
    <xf numFmtId="44" fontId="15" fillId="0" borderId="0" xfId="1" applyFont="1" applyAlignment="1"/>
    <xf numFmtId="44" fontId="15" fillId="0" borderId="0" xfId="0" applyNumberFormat="1" applyFont="1" applyAlignment="1"/>
    <xf numFmtId="8" fontId="15" fillId="0" borderId="0" xfId="1" applyNumberFormat="1" applyFont="1" applyAlignment="1"/>
    <xf numFmtId="0" fontId="15" fillId="0" borderId="0" xfId="0" applyFont="1" applyAlignment="1">
      <alignment horizontal="right"/>
    </xf>
    <xf numFmtId="44" fontId="15" fillId="0" borderId="15" xfId="0" applyNumberFormat="1" applyFont="1" applyBorder="1"/>
    <xf numFmtId="44" fontId="8" fillId="0" borderId="10" xfId="0" applyNumberFormat="1" applyFont="1" applyBorder="1"/>
    <xf numFmtId="44" fontId="15" fillId="0" borderId="10" xfId="0" applyNumberFormat="1" applyFont="1" applyBorder="1"/>
    <xf numFmtId="1" fontId="15" fillId="2" borderId="0" xfId="0" applyNumberFormat="1" applyFont="1" applyFill="1"/>
    <xf numFmtId="8" fontId="15" fillId="0" borderId="0" xfId="1" applyNumberFormat="1" applyFont="1" applyBorder="1"/>
    <xf numFmtId="39" fontId="15" fillId="0" borderId="0" xfId="1" applyNumberFormat="1" applyFont="1" applyBorder="1"/>
    <xf numFmtId="39" fontId="15" fillId="0" borderId="0" xfId="0" applyNumberFormat="1" applyFont="1"/>
    <xf numFmtId="39" fontId="8" fillId="0" borderId="0" xfId="0" applyNumberFormat="1" applyFont="1"/>
    <xf numFmtId="39" fontId="15" fillId="0" borderId="0" xfId="1" applyNumberFormat="1" applyFont="1" applyBorder="1" applyAlignment="1"/>
    <xf numFmtId="39" fontId="15" fillId="0" borderId="0" xfId="0" applyNumberFormat="1" applyFont="1" applyAlignment="1"/>
    <xf numFmtId="39" fontId="8" fillId="0" borderId="0" xfId="0" applyNumberFormat="1" applyFont="1" applyAlignment="1"/>
    <xf numFmtId="2" fontId="10" fillId="2" borderId="0" xfId="0" applyNumberFormat="1" applyFont="1" applyFill="1" applyBorder="1" applyAlignment="1" applyProtection="1">
      <protection locked="0"/>
    </xf>
    <xf numFmtId="2" fontId="10" fillId="2" borderId="10" xfId="0" applyNumberFormat="1" applyFont="1" applyFill="1" applyBorder="1" applyAlignment="1" applyProtection="1">
      <protection locked="0"/>
    </xf>
    <xf numFmtId="1" fontId="15" fillId="8" borderId="12" xfId="0" applyNumberFormat="1" applyFont="1" applyFill="1" applyBorder="1" applyAlignment="1">
      <alignment horizontal="center"/>
    </xf>
    <xf numFmtId="1" fontId="15" fillId="8" borderId="13" xfId="0" applyNumberFormat="1" applyFont="1" applyFill="1" applyBorder="1" applyAlignment="1">
      <alignment horizontal="center"/>
    </xf>
    <xf numFmtId="1" fontId="15" fillId="8" borderId="14" xfId="0" applyNumberFormat="1" applyFont="1" applyFill="1" applyBorder="1" applyAlignment="1">
      <alignment horizontal="center"/>
    </xf>
    <xf numFmtId="0" fontId="15" fillId="0" borderId="0" xfId="0" applyFont="1" applyAlignment="1" applyProtection="1">
      <alignment horizontal="center"/>
      <protection locked="0"/>
    </xf>
    <xf numFmtId="0" fontId="15" fillId="0" borderId="0" xfId="0" applyFont="1" applyProtection="1">
      <protection locked="0"/>
    </xf>
    <xf numFmtId="0" fontId="15" fillId="0" borderId="0" xfId="0" applyFont="1" applyAlignment="1" applyProtection="1">
      <alignment horizontal="right"/>
      <protection locked="0"/>
    </xf>
    <xf numFmtId="0" fontId="15" fillId="8" borderId="0" xfId="0" applyFont="1" applyFill="1" applyProtection="1">
      <protection locked="0"/>
    </xf>
    <xf numFmtId="0" fontId="8" fillId="0" borderId="0" xfId="0" applyFont="1" applyAlignment="1" applyProtection="1">
      <alignment horizontal="center"/>
      <protection locked="0"/>
    </xf>
    <xf numFmtId="1" fontId="15" fillId="0" borderId="0" xfId="0" applyNumberFormat="1" applyFont="1" applyAlignment="1" applyProtection="1">
      <alignment horizontal="center"/>
      <protection locked="0"/>
    </xf>
    <xf numFmtId="8" fontId="15" fillId="0" borderId="0" xfId="0" quotePrefix="1" applyNumberFormat="1" applyFont="1" applyAlignment="1" applyProtection="1">
      <alignment horizontal="center"/>
      <protection locked="0"/>
    </xf>
    <xf numFmtId="3" fontId="15" fillId="0" borderId="0" xfId="0" applyNumberFormat="1" applyFont="1" applyAlignment="1" applyProtection="1">
      <alignment horizontal="center" vertical="center"/>
      <protection locked="0"/>
    </xf>
    <xf numFmtId="3" fontId="15" fillId="2" borderId="0" xfId="0" applyNumberFormat="1" applyFont="1" applyFill="1" applyAlignment="1" applyProtection="1">
      <alignment horizontal="center" vertical="center"/>
      <protection locked="0"/>
    </xf>
    <xf numFmtId="8" fontId="15" fillId="8" borderId="0" xfId="0" applyNumberFormat="1" applyFont="1" applyFill="1" applyAlignment="1" applyProtection="1">
      <alignment horizontal="center"/>
      <protection locked="0"/>
    </xf>
    <xf numFmtId="0" fontId="8" fillId="9" borderId="2" xfId="0" applyFont="1" applyFill="1" applyBorder="1" applyProtection="1">
      <protection locked="0"/>
    </xf>
    <xf numFmtId="8" fontId="8" fillId="9" borderId="2" xfId="0" applyNumberFormat="1" applyFont="1" applyFill="1" applyBorder="1" applyAlignment="1" applyProtection="1">
      <alignment horizontal="center"/>
      <protection locked="0"/>
    </xf>
    <xf numFmtId="0" fontId="8" fillId="3" borderId="0" xfId="0" applyFont="1" applyFill="1" applyProtection="1">
      <protection locked="0"/>
    </xf>
    <xf numFmtId="164" fontId="8" fillId="3" borderId="0" xfId="0" applyNumberFormat="1" applyFont="1" applyFill="1" applyAlignment="1" applyProtection="1">
      <alignment horizontal="center"/>
      <protection locked="0"/>
    </xf>
    <xf numFmtId="0" fontId="15" fillId="0" borderId="0" xfId="0" quotePrefix="1" applyFont="1" applyAlignment="1" applyProtection="1">
      <alignment horizontal="center"/>
      <protection locked="0"/>
    </xf>
    <xf numFmtId="0" fontId="19" fillId="0" borderId="0" xfId="0" applyFont="1" applyProtection="1">
      <protection locked="0"/>
    </xf>
    <xf numFmtId="0" fontId="23" fillId="10" borderId="0" xfId="0" applyFont="1" applyFill="1" applyAlignment="1">
      <alignment horizontal="center"/>
    </xf>
    <xf numFmtId="0" fontId="21" fillId="10" borderId="0" xfId="0" applyFont="1" applyFill="1"/>
    <xf numFmtId="0" fontId="0" fillId="10" borderId="0" xfId="0" applyFill="1"/>
    <xf numFmtId="0" fontId="0" fillId="10" borderId="0" xfId="0" applyFill="1" applyAlignment="1">
      <alignment horizontal="left"/>
    </xf>
    <xf numFmtId="1" fontId="0" fillId="10" borderId="0" xfId="0" applyNumberFormat="1" applyFill="1"/>
    <xf numFmtId="1" fontId="21" fillId="10" borderId="0" xfId="0" applyNumberFormat="1" applyFont="1" applyFill="1"/>
    <xf numFmtId="0" fontId="23" fillId="3" borderId="0" xfId="0" applyFont="1" applyFill="1" applyAlignment="1">
      <alignment horizontal="center"/>
    </xf>
    <xf numFmtId="1" fontId="21" fillId="3" borderId="0" xfId="0" applyNumberFormat="1" applyFont="1" applyFill="1"/>
    <xf numFmtId="0" fontId="0" fillId="3" borderId="0" xfId="0" applyFill="1"/>
    <xf numFmtId="0" fontId="0" fillId="3" borderId="0" xfId="0" applyFill="1" applyAlignment="1">
      <alignment horizontal="left"/>
    </xf>
    <xf numFmtId="1" fontId="0" fillId="3" borderId="0" xfId="0" applyNumberFormat="1" applyFill="1"/>
    <xf numFmtId="0" fontId="21" fillId="3" borderId="0" xfId="0" applyFont="1" applyFill="1"/>
    <xf numFmtId="0" fontId="0" fillId="11" borderId="0" xfId="0" applyFill="1"/>
    <xf numFmtId="0" fontId="0" fillId="11" borderId="0" xfId="0" applyFill="1" applyAlignment="1">
      <alignment horizontal="left"/>
    </xf>
    <xf numFmtId="1" fontId="0" fillId="11" borderId="0" xfId="0" applyNumberFormat="1" applyFill="1"/>
    <xf numFmtId="0" fontId="21" fillId="11" borderId="0" xfId="0" applyFont="1" applyFill="1"/>
    <xf numFmtId="0" fontId="23" fillId="12" borderId="0" xfId="0" applyFont="1" applyFill="1" applyAlignment="1">
      <alignment horizontal="center"/>
    </xf>
    <xf numFmtId="0" fontId="0" fillId="12" borderId="0" xfId="0" applyFill="1"/>
    <xf numFmtId="0" fontId="0" fillId="12" borderId="0" xfId="0" applyFill="1" applyAlignment="1">
      <alignment horizontal="left"/>
    </xf>
    <xf numFmtId="1" fontId="0" fillId="12" borderId="0" xfId="0" applyNumberFormat="1" applyFill="1"/>
    <xf numFmtId="0" fontId="21" fillId="12" borderId="0" xfId="0" applyFont="1" applyFill="1"/>
    <xf numFmtId="1" fontId="21" fillId="12" borderId="0" xfId="0" applyNumberFormat="1" applyFont="1" applyFill="1"/>
    <xf numFmtId="0" fontId="23" fillId="13" borderId="0" xfId="0" applyFont="1" applyFill="1" applyAlignment="1">
      <alignment horizontal="center"/>
    </xf>
    <xf numFmtId="1" fontId="21" fillId="13" borderId="0" xfId="0" applyNumberFormat="1" applyFont="1" applyFill="1"/>
    <xf numFmtId="0" fontId="0" fillId="13" borderId="0" xfId="0" applyFill="1"/>
    <xf numFmtId="0" fontId="0" fillId="13" borderId="0" xfId="0" applyFill="1" applyAlignment="1">
      <alignment horizontal="left"/>
    </xf>
    <xf numFmtId="1" fontId="0" fillId="13" borderId="0" xfId="0" applyNumberFormat="1" applyFill="1"/>
    <xf numFmtId="0" fontId="21" fillId="13" borderId="0" xfId="0" applyFont="1" applyFill="1"/>
    <xf numFmtId="0" fontId="23" fillId="14" borderId="0" xfId="0" applyFont="1" applyFill="1" applyAlignment="1">
      <alignment horizontal="center"/>
    </xf>
    <xf numFmtId="1" fontId="21" fillId="14" borderId="0" xfId="0" applyNumberFormat="1" applyFont="1" applyFill="1"/>
    <xf numFmtId="0" fontId="0" fillId="15" borderId="0" xfId="0" applyFill="1"/>
    <xf numFmtId="0" fontId="0" fillId="15" borderId="0" xfId="0" applyFill="1" applyAlignment="1">
      <alignment horizontal="left"/>
    </xf>
    <xf numFmtId="1" fontId="0" fillId="15" borderId="0" xfId="0" applyNumberFormat="1" applyFill="1"/>
    <xf numFmtId="0" fontId="21" fillId="15" borderId="0" xfId="0" applyFont="1" applyFill="1"/>
    <xf numFmtId="1" fontId="21" fillId="15" borderId="0" xfId="0" applyNumberFormat="1" applyFont="1" applyFill="1"/>
    <xf numFmtId="0" fontId="0" fillId="2" borderId="0" xfId="0" applyFill="1"/>
    <xf numFmtId="0" fontId="0" fillId="2" borderId="0" xfId="0" applyFill="1" applyAlignment="1">
      <alignment horizontal="left"/>
    </xf>
    <xf numFmtId="1" fontId="0" fillId="2" borderId="0" xfId="0" applyNumberFormat="1" applyFill="1"/>
    <xf numFmtId="0" fontId="21" fillId="2" borderId="0" xfId="0" applyFont="1" applyFill="1"/>
    <xf numFmtId="1" fontId="0" fillId="14" borderId="0" xfId="0" applyNumberFormat="1" applyFill="1"/>
    <xf numFmtId="1" fontId="0" fillId="0" borderId="0" xfId="0" applyNumberFormat="1"/>
    <xf numFmtId="0" fontId="0" fillId="0" borderId="0" xfId="0" applyFill="1" applyBorder="1"/>
    <xf numFmtId="0" fontId="19" fillId="0" borderId="0" xfId="0" applyFont="1" applyAlignment="1" applyProtection="1">
      <alignment horizontal="left" wrapText="1"/>
      <protection locked="0"/>
    </xf>
    <xf numFmtId="0" fontId="8" fillId="2" borderId="0" xfId="0" applyFont="1" applyFill="1" applyAlignment="1" applyProtection="1">
      <alignment horizontal="center"/>
      <protection locked="0"/>
    </xf>
    <xf numFmtId="0" fontId="8" fillId="2" borderId="3" xfId="0" applyFont="1" applyFill="1" applyBorder="1" applyAlignment="1" applyProtection="1">
      <alignment horizontal="center"/>
      <protection locked="0"/>
    </xf>
    <xf numFmtId="0" fontId="23" fillId="14" borderId="0" xfId="0" applyFont="1" applyFill="1" applyAlignment="1">
      <alignment horizontal="center"/>
    </xf>
    <xf numFmtId="0" fontId="22" fillId="0" borderId="0" xfId="0" applyFont="1" applyAlignment="1">
      <alignment horizontal="center"/>
    </xf>
    <xf numFmtId="0" fontId="23" fillId="10" borderId="0" xfId="0" applyFont="1" applyFill="1" applyAlignment="1">
      <alignment horizontal="center"/>
    </xf>
    <xf numFmtId="0" fontId="23" fillId="3" borderId="0" xfId="0" applyFont="1" applyFill="1" applyAlignment="1">
      <alignment horizontal="center"/>
    </xf>
    <xf numFmtId="0" fontId="23" fillId="12" borderId="0" xfId="0" applyFont="1" applyFill="1" applyAlignment="1">
      <alignment horizontal="center"/>
    </xf>
    <xf numFmtId="0" fontId="23" fillId="13"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color rgb="FF00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3200" b="0" i="0" u="none" strike="noStrike" kern="1200" spc="0" baseline="0">
                <a:solidFill>
                  <a:sysClr val="windowText" lastClr="000000">
                    <a:lumMod val="65000"/>
                    <a:lumOff val="35000"/>
                  </a:sysClr>
                </a:solidFill>
                <a:latin typeface="+mn-lt"/>
                <a:ea typeface="+mn-ea"/>
                <a:cs typeface="+mn-cs"/>
              </a:defRPr>
            </a:pPr>
            <a:r>
              <a:rPr lang="en-US" sz="3200" b="1" i="0" baseline="0">
                <a:effectLst/>
              </a:rPr>
              <a:t>NC Corn Yields by Region</a:t>
            </a:r>
            <a:endParaRPr lang="en-US" sz="32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3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'Regional Yields'!$O$3:$O$8</c15:sqref>
                  </c15:fullRef>
                </c:ext>
              </c:extLst>
              <c:f>'Regional Yields'!$O$3:$O$7</c:f>
              <c:strCache>
                <c:ptCount val="5"/>
                <c:pt idx="0">
                  <c:v>MOUNTAIN</c:v>
                </c:pt>
                <c:pt idx="1">
                  <c:v>PIEDMONT</c:v>
                </c:pt>
                <c:pt idx="2">
                  <c:v>SANDHILLS</c:v>
                </c:pt>
                <c:pt idx="3">
                  <c:v>COASTAL PLAIN</c:v>
                </c:pt>
                <c:pt idx="4">
                  <c:v>TIDEWATER</c:v>
                </c:pt>
              </c:strCache>
            </c:strRef>
          </c:cat>
          <c:val>
            <c:numRef>
              <c:extLst>
                <c:ext xmlns:c15="http://schemas.microsoft.com/office/drawing/2012/chart" uri="{02D57815-91ED-43cb-92C2-25804820EDAC}">
                  <c15:fullRef>
                    <c15:sqref>'Regional Yields'!$Q$3:$Q$8</c15:sqref>
                  </c15:fullRef>
                </c:ext>
              </c:extLst>
              <c:f>'Regional Yields'!$Q$3:$Q$7</c:f>
              <c:numCache>
                <c:formatCode>0</c:formatCode>
                <c:ptCount val="5"/>
                <c:pt idx="0">
                  <c:v>144.20388888888888</c:v>
                </c:pt>
                <c:pt idx="1">
                  <c:v>116.75890625</c:v>
                </c:pt>
                <c:pt idx="2">
                  <c:v>99.037499999999994</c:v>
                </c:pt>
                <c:pt idx="3">
                  <c:v>125.43007575757575</c:v>
                </c:pt>
                <c:pt idx="4">
                  <c:v>147.80357142857142</c:v>
                </c:pt>
              </c:numCache>
            </c:numRef>
          </c:val>
          <c:extLst>
            <c:ext xmlns:c16="http://schemas.microsoft.com/office/drawing/2014/chart" uri="{C3380CC4-5D6E-409C-BE32-E72D297353CC}">
              <c16:uniqueId val="{00000000-0239-4E83-8C64-EB31F1D61A0B}"/>
            </c:ext>
          </c:extLst>
        </c:ser>
        <c:dLbls>
          <c:showLegendKey val="0"/>
          <c:showVal val="0"/>
          <c:showCatName val="0"/>
          <c:showSerName val="0"/>
          <c:showPercent val="0"/>
          <c:showBubbleSize val="0"/>
        </c:dLbls>
        <c:gapWidth val="219"/>
        <c:overlap val="-27"/>
        <c:axId val="251281704"/>
        <c:axId val="251289904"/>
      </c:barChart>
      <c:catAx>
        <c:axId val="251281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51289904"/>
        <c:crosses val="autoZero"/>
        <c:auto val="1"/>
        <c:lblAlgn val="ctr"/>
        <c:lblOffset val="100"/>
        <c:noMultiLvlLbl val="0"/>
      </c:catAx>
      <c:valAx>
        <c:axId val="251289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latin typeface="Arial" panose="020B0604020202020204" pitchFamily="34" charset="0"/>
                    <a:cs typeface="Arial" panose="020B0604020202020204" pitchFamily="34" charset="0"/>
                  </a:rPr>
                  <a:t>Bushels Per Acre</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512817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r>
              <a:rPr lang="en-US" sz="3200" b="1"/>
              <a:t>NC Soybeans Yields</a:t>
            </a:r>
            <a:r>
              <a:rPr lang="en-US" sz="3200" b="1" baseline="0"/>
              <a:t> by Region</a:t>
            </a:r>
            <a:endParaRPr lang="en-US" sz="3200" b="1"/>
          </a:p>
        </c:rich>
      </c:tx>
      <c:overlay val="0"/>
      <c:spPr>
        <a:noFill/>
        <a:ln>
          <a:noFill/>
        </a:ln>
        <a:effectLst/>
      </c:spPr>
      <c:txPr>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'Regional Yields'!$O$4:$O$8</c15:sqref>
                  </c15:fullRef>
                </c:ext>
              </c:extLst>
              <c:f>'Regional Yields'!$O$4:$O$7</c:f>
              <c:strCache>
                <c:ptCount val="4"/>
                <c:pt idx="0">
                  <c:v>PIEDMONT</c:v>
                </c:pt>
                <c:pt idx="1">
                  <c:v>SANDHILLS</c:v>
                </c:pt>
                <c:pt idx="2">
                  <c:v>COASTAL PLAIN</c:v>
                </c:pt>
                <c:pt idx="3">
                  <c:v>TIDEWATER</c:v>
                </c:pt>
              </c:strCache>
            </c:strRef>
          </c:cat>
          <c:val>
            <c:numRef>
              <c:extLst>
                <c:ext xmlns:c15="http://schemas.microsoft.com/office/drawing/2012/chart" uri="{02D57815-91ED-43cb-92C2-25804820EDAC}">
                  <c15:fullRef>
                    <c15:sqref>'Regional Yields'!$P$4:$P$8</c15:sqref>
                  </c15:fullRef>
                </c:ext>
              </c:extLst>
              <c:f>'Regional Yields'!$P$4:$P$7</c:f>
              <c:numCache>
                <c:formatCode>0</c:formatCode>
                <c:ptCount val="4"/>
                <c:pt idx="0">
                  <c:v>33.125</c:v>
                </c:pt>
                <c:pt idx="1">
                  <c:v>28.5075</c:v>
                </c:pt>
                <c:pt idx="2">
                  <c:v>34.547272727272734</c:v>
                </c:pt>
                <c:pt idx="3">
                  <c:v>40.875714285714288</c:v>
                </c:pt>
              </c:numCache>
            </c:numRef>
          </c:val>
          <c:extLst>
            <c:ext xmlns:c16="http://schemas.microsoft.com/office/drawing/2014/chart" uri="{C3380CC4-5D6E-409C-BE32-E72D297353CC}">
              <c16:uniqueId val="{00000000-A704-4B81-893A-E5FE381937AF}"/>
            </c:ext>
          </c:extLst>
        </c:ser>
        <c:dLbls>
          <c:showLegendKey val="0"/>
          <c:showVal val="0"/>
          <c:showCatName val="0"/>
          <c:showSerName val="0"/>
          <c:showPercent val="0"/>
          <c:showBubbleSize val="0"/>
        </c:dLbls>
        <c:gapWidth val="219"/>
        <c:overlap val="-27"/>
        <c:axId val="249419072"/>
        <c:axId val="249422024"/>
      </c:barChart>
      <c:catAx>
        <c:axId val="24941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422024"/>
        <c:crosses val="autoZero"/>
        <c:auto val="1"/>
        <c:lblAlgn val="ctr"/>
        <c:lblOffset val="100"/>
        <c:noMultiLvlLbl val="0"/>
      </c:catAx>
      <c:valAx>
        <c:axId val="249422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a:t>Bushels Per Acre</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4190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4143" cy="6277429"/>
    <xdr:graphicFrame macro="">
      <xdr:nvGraphicFramePr>
        <xdr:cNvPr id="2" name="Chart 1">
          <a:extLst>
            <a:ext uri="{FF2B5EF4-FFF2-40B4-BE49-F238E27FC236}">
              <a16:creationId xmlns:a16="http://schemas.microsoft.com/office/drawing/2014/main" id="{D47A4198-8FA2-4552-96C3-231C2B2CD12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4087" cy="6287416"/>
    <xdr:graphicFrame macro="">
      <xdr:nvGraphicFramePr>
        <xdr:cNvPr id="2" name="Chart 1">
          <a:extLst>
            <a:ext uri="{FF2B5EF4-FFF2-40B4-BE49-F238E27FC236}">
              <a16:creationId xmlns:a16="http://schemas.microsoft.com/office/drawing/2014/main" id="{E9DFF4D2-70A2-4B1E-9CEB-11BA230C7A1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dgets\Budgets%202018\Wheat-2018-T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eat-TW"/>
      <sheetName val="Chemicals"/>
      <sheetName val="Machinery"/>
      <sheetName val="Seed"/>
      <sheetName val="Rates"/>
      <sheetName val="Mach Info"/>
    </sheetNames>
    <sheetDataSet>
      <sheetData sheetId="0"/>
      <sheetData sheetId="1"/>
      <sheetData sheetId="2"/>
      <sheetData sheetId="3">
        <row r="7">
          <cell r="A7">
            <v>1</v>
          </cell>
          <cell r="B7" t="str">
            <v>WHEAT</v>
          </cell>
          <cell r="C7" t="str">
            <v>BU.</v>
          </cell>
          <cell r="D7" t="str">
            <v>BU.</v>
          </cell>
          <cell r="E7">
            <v>21</v>
          </cell>
          <cell r="F7">
            <v>24</v>
          </cell>
          <cell r="G7">
            <v>22.5</v>
          </cell>
          <cell r="H7">
            <v>22.5</v>
          </cell>
        </row>
        <row r="8">
          <cell r="A8">
            <v>2</v>
          </cell>
          <cell r="B8" t="str">
            <v>OATS</v>
          </cell>
          <cell r="C8" t="str">
            <v>BU.</v>
          </cell>
          <cell r="D8" t="str">
            <v>BU.</v>
          </cell>
          <cell r="E8">
            <v>14</v>
          </cell>
          <cell r="F8">
            <v>15</v>
          </cell>
          <cell r="G8">
            <v>14.5</v>
          </cell>
          <cell r="H8">
            <v>14.5</v>
          </cell>
        </row>
        <row r="9">
          <cell r="A9">
            <v>3</v>
          </cell>
          <cell r="B9" t="str">
            <v>GRAIN SORGHUM</v>
          </cell>
          <cell r="C9" t="str">
            <v>BU.</v>
          </cell>
          <cell r="D9" t="str">
            <v>BU.</v>
          </cell>
          <cell r="E9">
            <v>15</v>
          </cell>
          <cell r="F9">
            <v>16</v>
          </cell>
          <cell r="G9">
            <v>15.5</v>
          </cell>
          <cell r="H9">
            <v>15.5</v>
          </cell>
        </row>
        <row r="10">
          <cell r="A10">
            <v>4</v>
          </cell>
          <cell r="B10" t="str">
            <v>SOYBEANS</v>
          </cell>
          <cell r="C10" t="str">
            <v>BU.</v>
          </cell>
          <cell r="D10" t="str">
            <v>BU.</v>
          </cell>
          <cell r="E10">
            <v>33</v>
          </cell>
          <cell r="F10">
            <v>30</v>
          </cell>
          <cell r="G10">
            <v>31.5</v>
          </cell>
          <cell r="H10">
            <v>31.5</v>
          </cell>
        </row>
        <row r="11">
          <cell r="A11">
            <v>4.0999999999999996</v>
          </cell>
          <cell r="B11" t="str">
            <v>SOYBEANS-RR (TEC. FEE INCLUDED)</v>
          </cell>
          <cell r="C11" t="str">
            <v>THOU.</v>
          </cell>
          <cell r="D11" t="str">
            <v>THOU.</v>
          </cell>
          <cell r="E11">
            <v>0.41428571428571431</v>
          </cell>
          <cell r="F11">
            <v>0.38571428571428573</v>
          </cell>
          <cell r="G11">
            <v>0.4</v>
          </cell>
          <cell r="H11">
            <v>0.4</v>
          </cell>
        </row>
        <row r="12">
          <cell r="A12">
            <v>5</v>
          </cell>
          <cell r="B12" t="str">
            <v>TOBACCO</v>
          </cell>
          <cell r="C12" t="str">
            <v>THOU.</v>
          </cell>
          <cell r="D12" t="str">
            <v>THOU.</v>
          </cell>
          <cell r="E12">
            <v>40</v>
          </cell>
          <cell r="F12">
            <v>40</v>
          </cell>
          <cell r="G12">
            <v>40</v>
          </cell>
          <cell r="H12">
            <v>40</v>
          </cell>
        </row>
        <row r="13">
          <cell r="A13">
            <v>6</v>
          </cell>
          <cell r="B13" t="str">
            <v>CORN</v>
          </cell>
          <cell r="C13" t="str">
            <v>THOU.</v>
          </cell>
          <cell r="D13" t="str">
            <v>THOU.</v>
          </cell>
          <cell r="E13">
            <v>2.2000000000000002</v>
          </cell>
          <cell r="F13">
            <v>2</v>
          </cell>
          <cell r="G13">
            <v>2.1</v>
          </cell>
          <cell r="H13">
            <v>2.1</v>
          </cell>
        </row>
        <row r="14">
          <cell r="A14">
            <v>6.1</v>
          </cell>
          <cell r="B14" t="str">
            <v>CORN-RR (TEC. FEE INCLUDED)</v>
          </cell>
          <cell r="C14" t="str">
            <v>THOU.</v>
          </cell>
          <cell r="D14" t="str">
            <v>THOU.</v>
          </cell>
          <cell r="E14">
            <v>3</v>
          </cell>
          <cell r="F14">
            <v>2.3125</v>
          </cell>
          <cell r="G14">
            <v>2.65625</v>
          </cell>
          <cell r="H14">
            <v>2.6560000000000001</v>
          </cell>
        </row>
        <row r="15">
          <cell r="A15">
            <v>7</v>
          </cell>
          <cell r="B15" t="str">
            <v>COTTON</v>
          </cell>
          <cell r="C15" t="str">
            <v>THOU.</v>
          </cell>
          <cell r="D15" t="str">
            <v>THOU.</v>
          </cell>
          <cell r="E15">
            <v>2</v>
          </cell>
          <cell r="F15">
            <v>2.2222222222222223</v>
          </cell>
          <cell r="G15">
            <v>2.1111111111111112</v>
          </cell>
          <cell r="H15">
            <v>2.11</v>
          </cell>
        </row>
        <row r="16">
          <cell r="A16">
            <v>7.1</v>
          </cell>
          <cell r="B16" t="str">
            <v>COTTON-RR</v>
          </cell>
          <cell r="C16" t="str">
            <v>LBS</v>
          </cell>
          <cell r="D16" t="str">
            <v>LBS</v>
          </cell>
          <cell r="E16">
            <v>9.7100000000000009</v>
          </cell>
          <cell r="F16">
            <v>9.7100000000000009</v>
          </cell>
          <cell r="G16">
            <v>9.7100000000000009</v>
          </cell>
          <cell r="H16">
            <v>9.7100000000000009</v>
          </cell>
        </row>
        <row r="17">
          <cell r="A17">
            <v>7.2</v>
          </cell>
          <cell r="B17" t="str">
            <v>COTTON-BT</v>
          </cell>
          <cell r="C17" t="str">
            <v>LBS</v>
          </cell>
          <cell r="D17" t="str">
            <v>LBS</v>
          </cell>
          <cell r="E17">
            <v>7.95</v>
          </cell>
          <cell r="F17">
            <v>7.89</v>
          </cell>
          <cell r="G17">
            <v>7.92</v>
          </cell>
          <cell r="H17">
            <v>7.92</v>
          </cell>
        </row>
        <row r="18">
          <cell r="A18">
            <v>7.3</v>
          </cell>
          <cell r="B18" t="str">
            <v>COTTON-B2RF OR WRF</v>
          </cell>
          <cell r="C18" t="str">
            <v>LBS</v>
          </cell>
          <cell r="D18" t="str">
            <v>LBS</v>
          </cell>
          <cell r="E18">
            <v>11</v>
          </cell>
          <cell r="F18">
            <v>12</v>
          </cell>
          <cell r="G18">
            <v>11.5</v>
          </cell>
          <cell r="H18">
            <v>11.5</v>
          </cell>
        </row>
        <row r="19">
          <cell r="A19">
            <v>8</v>
          </cell>
          <cell r="B19" t="str">
            <v>PEANUTS</v>
          </cell>
          <cell r="C19" t="str">
            <v>LBS</v>
          </cell>
          <cell r="D19" t="str">
            <v>LBS</v>
          </cell>
          <cell r="E19">
            <v>0.85</v>
          </cell>
          <cell r="F19">
            <v>0.85</v>
          </cell>
          <cell r="G19">
            <v>0.85</v>
          </cell>
          <cell r="H19">
            <v>0.85</v>
          </cell>
        </row>
        <row r="20">
          <cell r="A20">
            <v>9</v>
          </cell>
          <cell r="B20" t="str">
            <v>PEANUTS RUNNER</v>
          </cell>
          <cell r="C20" t="str">
            <v>LBS</v>
          </cell>
          <cell r="D20" t="str">
            <v>LBS</v>
          </cell>
          <cell r="E20">
            <v>0.8</v>
          </cell>
          <cell r="F20">
            <v>0.8</v>
          </cell>
          <cell r="G20">
            <v>0.8</v>
          </cell>
          <cell r="H20">
            <v>0.8</v>
          </cell>
        </row>
        <row r="22">
          <cell r="A22" t="str">
            <v>VEGETABLE &amp; FRUIT SEED</v>
          </cell>
        </row>
        <row r="23">
          <cell r="A23">
            <v>10</v>
          </cell>
          <cell r="B23" t="str">
            <v>PEACH</v>
          </cell>
          <cell r="C23" t="str">
            <v>EACH</v>
          </cell>
          <cell r="D23" t="str">
            <v>EACH</v>
          </cell>
          <cell r="E23">
            <v>0</v>
          </cell>
          <cell r="F23">
            <v>0</v>
          </cell>
          <cell r="G23">
            <v>0</v>
          </cell>
          <cell r="H23">
            <v>0</v>
          </cell>
        </row>
        <row r="24">
          <cell r="A24">
            <v>11</v>
          </cell>
          <cell r="B24" t="str">
            <v>BELL PEPPERS</v>
          </cell>
          <cell r="C24" t="str">
            <v>EACH</v>
          </cell>
          <cell r="D24" t="str">
            <v>EACH</v>
          </cell>
          <cell r="E24">
            <v>0.12</v>
          </cell>
          <cell r="F24">
            <v>0</v>
          </cell>
          <cell r="G24">
            <v>0.12</v>
          </cell>
          <cell r="H24">
            <v>0.12</v>
          </cell>
        </row>
        <row r="25">
          <cell r="A25">
            <v>12</v>
          </cell>
          <cell r="B25" t="str">
            <v>BROCCOLI</v>
          </cell>
          <cell r="C25" t="str">
            <v>THOU.</v>
          </cell>
          <cell r="D25" t="str">
            <v>THOU.</v>
          </cell>
          <cell r="E25">
            <v>35</v>
          </cell>
          <cell r="F25">
            <v>0</v>
          </cell>
          <cell r="G25">
            <v>35</v>
          </cell>
          <cell r="H25">
            <v>35</v>
          </cell>
        </row>
        <row r="26">
          <cell r="A26">
            <v>13</v>
          </cell>
          <cell r="B26" t="str">
            <v>CABBAGE - FALL</v>
          </cell>
          <cell r="C26" t="str">
            <v>THOU.</v>
          </cell>
          <cell r="D26" t="str">
            <v>THOU.</v>
          </cell>
          <cell r="E26">
            <v>45</v>
          </cell>
          <cell r="F26">
            <v>0</v>
          </cell>
          <cell r="G26">
            <v>45</v>
          </cell>
          <cell r="H26">
            <v>45</v>
          </cell>
        </row>
        <row r="27">
          <cell r="A27">
            <v>14</v>
          </cell>
          <cell r="B27" t="str">
            <v>CABBAGE - SPRING</v>
          </cell>
          <cell r="C27" t="str">
            <v>THOU.</v>
          </cell>
          <cell r="D27" t="str">
            <v>THOU.</v>
          </cell>
          <cell r="E27">
            <v>45</v>
          </cell>
          <cell r="F27">
            <v>0</v>
          </cell>
          <cell r="G27">
            <v>45</v>
          </cell>
          <cell r="H27">
            <v>45</v>
          </cell>
        </row>
        <row r="28">
          <cell r="A28">
            <v>15</v>
          </cell>
          <cell r="B28" t="str">
            <v>COLLARDS</v>
          </cell>
          <cell r="C28" t="str">
            <v>THOU.</v>
          </cell>
          <cell r="D28" t="str">
            <v>THOU.</v>
          </cell>
          <cell r="E28">
            <v>20</v>
          </cell>
          <cell r="F28">
            <v>0</v>
          </cell>
          <cell r="G28">
            <v>20</v>
          </cell>
          <cell r="H28">
            <v>20</v>
          </cell>
        </row>
        <row r="29">
          <cell r="A29">
            <v>16</v>
          </cell>
          <cell r="B29" t="str">
            <v>SWEET CORN - local</v>
          </cell>
          <cell r="C29" t="str">
            <v>LBS</v>
          </cell>
          <cell r="D29" t="str">
            <v>LBS</v>
          </cell>
          <cell r="E29">
            <v>10.59</v>
          </cell>
          <cell r="F29">
            <v>10.99</v>
          </cell>
          <cell r="G29">
            <v>10.79</v>
          </cell>
          <cell r="H29">
            <v>10.79</v>
          </cell>
        </row>
        <row r="30">
          <cell r="A30">
            <v>16</v>
          </cell>
          <cell r="B30" t="str">
            <v xml:space="preserve">SWEET CORN - Fresh </v>
          </cell>
          <cell r="C30" t="str">
            <v>LBS</v>
          </cell>
          <cell r="D30" t="str">
            <v>LBS</v>
          </cell>
          <cell r="E30">
            <v>15</v>
          </cell>
          <cell r="F30">
            <v>0</v>
          </cell>
          <cell r="G30">
            <v>15</v>
          </cell>
          <cell r="H30">
            <v>15</v>
          </cell>
        </row>
        <row r="31">
          <cell r="A31">
            <v>17</v>
          </cell>
          <cell r="B31" t="str">
            <v>CUCUMBER</v>
          </cell>
          <cell r="C31" t="str">
            <v>LBS</v>
          </cell>
          <cell r="D31" t="str">
            <v>LBS</v>
          </cell>
          <cell r="E31">
            <v>99.79</v>
          </cell>
          <cell r="F31">
            <v>99.79</v>
          </cell>
          <cell r="G31">
            <v>99.79</v>
          </cell>
          <cell r="H31">
            <v>99.79</v>
          </cell>
        </row>
        <row r="32">
          <cell r="A32">
            <v>18</v>
          </cell>
          <cell r="B32" t="str">
            <v>PICKELS</v>
          </cell>
          <cell r="C32" t="str">
            <v>LBS</v>
          </cell>
          <cell r="D32" t="str">
            <v>LBS</v>
          </cell>
          <cell r="E32">
            <v>25</v>
          </cell>
          <cell r="F32">
            <v>30.95</v>
          </cell>
          <cell r="G32">
            <v>27.975000000000001</v>
          </cell>
          <cell r="H32">
            <v>27.975000000000001</v>
          </cell>
        </row>
        <row r="33">
          <cell r="A33">
            <v>19</v>
          </cell>
          <cell r="B33" t="str">
            <v>GREEN ONIONS</v>
          </cell>
          <cell r="C33" t="str">
            <v>LBS</v>
          </cell>
          <cell r="D33" t="str">
            <v>LBS</v>
          </cell>
          <cell r="E33">
            <v>30</v>
          </cell>
          <cell r="F33">
            <v>30</v>
          </cell>
          <cell r="G33">
            <v>30</v>
          </cell>
          <cell r="H33">
            <v>30</v>
          </cell>
        </row>
        <row r="34">
          <cell r="A34">
            <v>20</v>
          </cell>
          <cell r="B34" t="str">
            <v>GREENS</v>
          </cell>
          <cell r="C34" t="str">
            <v>LBS</v>
          </cell>
          <cell r="D34" t="str">
            <v>LBS</v>
          </cell>
          <cell r="E34">
            <v>7.2</v>
          </cell>
          <cell r="F34">
            <v>7.2</v>
          </cell>
          <cell r="G34">
            <v>7.2</v>
          </cell>
          <cell r="H34">
            <v>7.2</v>
          </cell>
        </row>
        <row r="35">
          <cell r="A35">
            <v>21</v>
          </cell>
          <cell r="B35" t="str">
            <v>LIMA BEANS</v>
          </cell>
          <cell r="C35" t="str">
            <v>LBS</v>
          </cell>
          <cell r="D35" t="str">
            <v>LBS</v>
          </cell>
          <cell r="E35">
            <v>1.6</v>
          </cell>
          <cell r="F35">
            <v>1.79</v>
          </cell>
          <cell r="G35">
            <v>1.6950000000000001</v>
          </cell>
          <cell r="H35">
            <v>1.6950000000000001</v>
          </cell>
        </row>
        <row r="36">
          <cell r="A36">
            <v>22</v>
          </cell>
          <cell r="B36" t="str">
            <v>OKRA</v>
          </cell>
          <cell r="C36" t="str">
            <v>LBS</v>
          </cell>
          <cell r="D36" t="str">
            <v>LBS</v>
          </cell>
          <cell r="E36">
            <v>2.8</v>
          </cell>
          <cell r="F36">
            <v>2.88</v>
          </cell>
          <cell r="G36">
            <v>2.84</v>
          </cell>
          <cell r="H36">
            <v>2.84</v>
          </cell>
        </row>
        <row r="37">
          <cell r="A37">
            <v>23</v>
          </cell>
          <cell r="B37" t="str">
            <v>SOUTHERN PEAS</v>
          </cell>
          <cell r="C37" t="str">
            <v>LBS</v>
          </cell>
          <cell r="D37" t="str">
            <v>LBS</v>
          </cell>
          <cell r="E37">
            <v>1.35</v>
          </cell>
          <cell r="F37">
            <v>1.69</v>
          </cell>
          <cell r="G37">
            <v>1.52</v>
          </cell>
          <cell r="H37">
            <v>1.52</v>
          </cell>
        </row>
        <row r="38">
          <cell r="A38">
            <v>24</v>
          </cell>
          <cell r="B38" t="str">
            <v>SNAP BEANS</v>
          </cell>
          <cell r="C38" t="str">
            <v>LBS</v>
          </cell>
          <cell r="D38" t="str">
            <v>LBS</v>
          </cell>
          <cell r="E38">
            <v>5.25</v>
          </cell>
          <cell r="F38">
            <v>5.49</v>
          </cell>
          <cell r="G38">
            <v>5.37</v>
          </cell>
          <cell r="H38">
            <v>5.37</v>
          </cell>
        </row>
        <row r="39">
          <cell r="A39">
            <v>25</v>
          </cell>
          <cell r="B39" t="str">
            <v>SQUASH, YELLOW</v>
          </cell>
          <cell r="C39" t="str">
            <v>LBS</v>
          </cell>
          <cell r="D39" t="str">
            <v>LBS</v>
          </cell>
          <cell r="E39">
            <v>80</v>
          </cell>
          <cell r="F39">
            <v>80.69</v>
          </cell>
          <cell r="G39">
            <v>80.344999999999999</v>
          </cell>
          <cell r="H39">
            <v>80.344999999999999</v>
          </cell>
        </row>
        <row r="40">
          <cell r="A40">
            <v>26</v>
          </cell>
          <cell r="B40" t="str">
            <v>SWEET POTATOES</v>
          </cell>
          <cell r="C40" t="str">
            <v>LBS</v>
          </cell>
          <cell r="D40" t="str">
            <v>LBS</v>
          </cell>
          <cell r="E40">
            <v>28</v>
          </cell>
          <cell r="F40">
            <v>0</v>
          </cell>
          <cell r="G40">
            <v>28</v>
          </cell>
          <cell r="H40">
            <v>28</v>
          </cell>
        </row>
        <row r="41">
          <cell r="A41">
            <v>27</v>
          </cell>
          <cell r="B41" t="str">
            <v>TOMATOES</v>
          </cell>
          <cell r="C41" t="str">
            <v>EACH</v>
          </cell>
          <cell r="D41" t="str">
            <v>EACH</v>
          </cell>
          <cell r="E41">
            <v>0.12</v>
          </cell>
          <cell r="F41">
            <v>0</v>
          </cell>
          <cell r="G41">
            <v>0.12</v>
          </cell>
          <cell r="H41">
            <v>0.12</v>
          </cell>
        </row>
        <row r="42">
          <cell r="A42">
            <v>28</v>
          </cell>
          <cell r="B42" t="str">
            <v>CANTALOUPES</v>
          </cell>
          <cell r="C42" t="str">
            <v>THOU.</v>
          </cell>
          <cell r="D42" t="str">
            <v>THOU.</v>
          </cell>
          <cell r="E42">
            <v>110</v>
          </cell>
          <cell r="F42">
            <v>0</v>
          </cell>
          <cell r="G42">
            <v>110</v>
          </cell>
          <cell r="H42">
            <v>110</v>
          </cell>
        </row>
        <row r="43">
          <cell r="A43">
            <v>29</v>
          </cell>
          <cell r="B43" t="str">
            <v>WATERMELONS - PLASTIC</v>
          </cell>
          <cell r="C43" t="str">
            <v>THOU.</v>
          </cell>
          <cell r="D43" t="str">
            <v>THOU.</v>
          </cell>
          <cell r="E43">
            <v>210</v>
          </cell>
          <cell r="F43">
            <v>0</v>
          </cell>
          <cell r="G43">
            <v>210</v>
          </cell>
          <cell r="H43">
            <v>210</v>
          </cell>
        </row>
        <row r="44">
          <cell r="A44">
            <v>30</v>
          </cell>
          <cell r="B44" t="str">
            <v>WATERMELONS - BARE GR.</v>
          </cell>
          <cell r="C44" t="str">
            <v>LBS</v>
          </cell>
          <cell r="D44" t="str">
            <v>LBS</v>
          </cell>
          <cell r="E44">
            <v>14</v>
          </cell>
          <cell r="F44">
            <v>0</v>
          </cell>
          <cell r="G44">
            <v>14</v>
          </cell>
          <cell r="H44">
            <v>14</v>
          </cell>
        </row>
        <row r="46">
          <cell r="A46" t="str">
            <v>FERTILIZER &amp; LIME</v>
          </cell>
        </row>
        <row r="47">
          <cell r="A47">
            <v>31</v>
          </cell>
          <cell r="B47" t="str">
            <v>5-10-10</v>
          </cell>
          <cell r="C47" t="str">
            <v>TON</v>
          </cell>
          <cell r="D47" t="str">
            <v>LBS</v>
          </cell>
          <cell r="E47">
            <v>410</v>
          </cell>
          <cell r="F47">
            <v>400</v>
          </cell>
          <cell r="G47">
            <v>405</v>
          </cell>
          <cell r="H47">
            <v>0.2</v>
          </cell>
        </row>
        <row r="48">
          <cell r="A48">
            <v>31.1</v>
          </cell>
          <cell r="B48" t="str">
            <v>5-10-10 (VEGETABLES)</v>
          </cell>
          <cell r="C48" t="str">
            <v>TON</v>
          </cell>
          <cell r="D48" t="str">
            <v>CWT</v>
          </cell>
          <cell r="E48">
            <v>410</v>
          </cell>
          <cell r="F48">
            <v>400</v>
          </cell>
          <cell r="G48">
            <v>405</v>
          </cell>
          <cell r="H48">
            <v>20.25</v>
          </cell>
        </row>
        <row r="49">
          <cell r="A49">
            <v>32</v>
          </cell>
          <cell r="B49" t="str">
            <v>10-10-10</v>
          </cell>
          <cell r="C49" t="str">
            <v>TON</v>
          </cell>
          <cell r="D49" t="str">
            <v>LBS</v>
          </cell>
          <cell r="E49">
            <v>245</v>
          </cell>
          <cell r="F49">
            <v>475</v>
          </cell>
          <cell r="G49">
            <v>360</v>
          </cell>
          <cell r="H49">
            <v>0.18</v>
          </cell>
        </row>
        <row r="50">
          <cell r="A50">
            <v>32.1</v>
          </cell>
          <cell r="B50" t="str">
            <v>10-10-10 (VEGETABLES)</v>
          </cell>
          <cell r="C50" t="str">
            <v>TON</v>
          </cell>
          <cell r="D50" t="str">
            <v>LBS</v>
          </cell>
          <cell r="E50">
            <v>500</v>
          </cell>
          <cell r="F50">
            <v>475</v>
          </cell>
          <cell r="G50">
            <v>487.5</v>
          </cell>
          <cell r="H50">
            <v>0.24</v>
          </cell>
        </row>
        <row r="51">
          <cell r="A51">
            <v>32.200000000000003</v>
          </cell>
          <cell r="B51" t="str">
            <v>12-24-18</v>
          </cell>
          <cell r="C51" t="str">
            <v>TON</v>
          </cell>
          <cell r="D51" t="str">
            <v>LBS</v>
          </cell>
          <cell r="E51">
            <v>500</v>
          </cell>
          <cell r="F51">
            <v>500</v>
          </cell>
          <cell r="G51">
            <v>500</v>
          </cell>
          <cell r="H51">
            <v>0.25</v>
          </cell>
        </row>
        <row r="52">
          <cell r="A52">
            <v>32.299999999999997</v>
          </cell>
          <cell r="B52" t="str">
            <v>8-0-8 (LIQ.)</v>
          </cell>
          <cell r="C52" t="str">
            <v>TON</v>
          </cell>
          <cell r="D52" t="str">
            <v>GAL</v>
          </cell>
          <cell r="E52">
            <v>500</v>
          </cell>
          <cell r="F52">
            <v>500</v>
          </cell>
          <cell r="G52">
            <v>500</v>
          </cell>
          <cell r="H52">
            <v>2</v>
          </cell>
        </row>
        <row r="53">
          <cell r="A53">
            <v>32.4</v>
          </cell>
          <cell r="B53" t="str">
            <v>18-24-12</v>
          </cell>
          <cell r="C53" t="str">
            <v>TON</v>
          </cell>
          <cell r="D53" t="str">
            <v>LBS</v>
          </cell>
          <cell r="E53">
            <v>500</v>
          </cell>
          <cell r="F53">
            <v>500</v>
          </cell>
          <cell r="G53">
            <v>500</v>
          </cell>
          <cell r="H53">
            <v>0.25</v>
          </cell>
        </row>
        <row r="54">
          <cell r="A54">
            <v>33</v>
          </cell>
          <cell r="B54" t="str">
            <v>0-10-30</v>
          </cell>
          <cell r="C54" t="str">
            <v>TON</v>
          </cell>
          <cell r="D54" t="str">
            <v>LBS</v>
          </cell>
          <cell r="E54">
            <v>300</v>
          </cell>
          <cell r="F54">
            <v>300</v>
          </cell>
          <cell r="G54">
            <v>300</v>
          </cell>
          <cell r="H54">
            <v>0.5</v>
          </cell>
        </row>
        <row r="55">
          <cell r="A55">
            <v>33.1</v>
          </cell>
          <cell r="B55" t="str">
            <v>15-0-14</v>
          </cell>
          <cell r="C55" t="str">
            <v>TON</v>
          </cell>
          <cell r="D55" t="str">
            <v>LBS</v>
          </cell>
          <cell r="E55">
            <v>500</v>
          </cell>
          <cell r="F55">
            <v>500</v>
          </cell>
          <cell r="G55">
            <v>500</v>
          </cell>
          <cell r="H55">
            <v>0.83</v>
          </cell>
        </row>
        <row r="56">
          <cell r="A56">
            <v>33.200000000000003</v>
          </cell>
          <cell r="B56" t="str">
            <v>4-12-12</v>
          </cell>
          <cell r="C56" t="str">
            <v>TON</v>
          </cell>
          <cell r="D56" t="str">
            <v>LBS</v>
          </cell>
          <cell r="E56">
            <v>400</v>
          </cell>
          <cell r="F56">
            <v>400</v>
          </cell>
          <cell r="G56">
            <v>400</v>
          </cell>
          <cell r="H56">
            <v>0.67</v>
          </cell>
        </row>
        <row r="57">
          <cell r="A57">
            <v>33.299999999999997</v>
          </cell>
          <cell r="B57" t="str">
            <v>3-9-18</v>
          </cell>
          <cell r="C57" t="str">
            <v>TON</v>
          </cell>
          <cell r="D57" t="str">
            <v>LBS</v>
          </cell>
          <cell r="E57">
            <v>400</v>
          </cell>
          <cell r="F57">
            <v>400</v>
          </cell>
          <cell r="G57">
            <v>400</v>
          </cell>
          <cell r="H57">
            <v>0.67</v>
          </cell>
        </row>
        <row r="58">
          <cell r="A58">
            <v>33.4</v>
          </cell>
          <cell r="B58" t="str">
            <v>10-8-20</v>
          </cell>
          <cell r="C58" t="str">
            <v>TON</v>
          </cell>
          <cell r="D58" t="str">
            <v>LBS</v>
          </cell>
          <cell r="E58">
            <v>550</v>
          </cell>
          <cell r="F58">
            <v>570</v>
          </cell>
          <cell r="G58">
            <v>560</v>
          </cell>
          <cell r="H58">
            <v>0.93</v>
          </cell>
        </row>
        <row r="59">
          <cell r="A59">
            <v>33.5</v>
          </cell>
          <cell r="B59" t="str">
            <v>7-0-7 (LIQ.) - SIDE DRESSING</v>
          </cell>
          <cell r="C59" t="str">
            <v>TON</v>
          </cell>
          <cell r="D59" t="str">
            <v>GAL</v>
          </cell>
          <cell r="E59">
            <v>500</v>
          </cell>
          <cell r="F59">
            <v>450</v>
          </cell>
          <cell r="G59">
            <v>475</v>
          </cell>
          <cell r="H59">
            <v>27.14</v>
          </cell>
        </row>
        <row r="60">
          <cell r="A60">
            <v>33.6</v>
          </cell>
          <cell r="B60" t="str">
            <v>14-0-14 - SIDE DRESSING</v>
          </cell>
          <cell r="C60" t="str">
            <v>TON</v>
          </cell>
          <cell r="D60" t="str">
            <v>LBS</v>
          </cell>
          <cell r="E60">
            <v>400</v>
          </cell>
          <cell r="F60">
            <v>400</v>
          </cell>
          <cell r="G60">
            <v>400</v>
          </cell>
          <cell r="H60">
            <v>0.2</v>
          </cell>
        </row>
        <row r="61">
          <cell r="A61">
            <v>33.700000000000003</v>
          </cell>
          <cell r="B61" t="str">
            <v>3-9-24</v>
          </cell>
          <cell r="C61" t="str">
            <v>TON</v>
          </cell>
          <cell r="D61" t="str">
            <v>LBS</v>
          </cell>
          <cell r="E61">
            <v>525</v>
          </cell>
          <cell r="F61">
            <v>475</v>
          </cell>
          <cell r="G61">
            <v>500</v>
          </cell>
          <cell r="H61">
            <v>0.25</v>
          </cell>
        </row>
        <row r="62">
          <cell r="A62">
            <v>34</v>
          </cell>
          <cell r="B62" t="str">
            <v>30% NITROGEN SOLUTION</v>
          </cell>
          <cell r="C62" t="str">
            <v>TON</v>
          </cell>
          <cell r="D62" t="str">
            <v>LBS</v>
          </cell>
          <cell r="E62">
            <v>225</v>
          </cell>
          <cell r="F62">
            <v>273</v>
          </cell>
          <cell r="G62">
            <v>249</v>
          </cell>
          <cell r="H62">
            <v>0.12</v>
          </cell>
        </row>
        <row r="63">
          <cell r="A63">
            <v>34.1</v>
          </cell>
          <cell r="B63" t="str">
            <v>30% NITROGEN SOLUTION SPREAD</v>
          </cell>
          <cell r="C63" t="str">
            <v>TON</v>
          </cell>
          <cell r="D63" t="str">
            <v>LBS</v>
          </cell>
          <cell r="E63">
            <v>450</v>
          </cell>
          <cell r="F63">
            <v>450</v>
          </cell>
          <cell r="G63">
            <v>450</v>
          </cell>
          <cell r="H63">
            <v>0.23</v>
          </cell>
        </row>
        <row r="64">
          <cell r="A64">
            <v>34.200000000000003</v>
          </cell>
          <cell r="B64" t="str">
            <v>100% CALCIUM NITRATE</v>
          </cell>
          <cell r="C64" t="str">
            <v>TON</v>
          </cell>
          <cell r="D64" t="str">
            <v>LBS</v>
          </cell>
          <cell r="E64">
            <v>417</v>
          </cell>
          <cell r="F64">
            <v>530</v>
          </cell>
          <cell r="G64">
            <v>473.5</v>
          </cell>
          <cell r="H64">
            <v>0.24</v>
          </cell>
        </row>
        <row r="65">
          <cell r="A65">
            <v>34.299999999999997</v>
          </cell>
          <cell r="B65" t="str">
            <v>CALCIUM NITRATE 15.5-0-0</v>
          </cell>
          <cell r="C65" t="str">
            <v>TON</v>
          </cell>
          <cell r="D65" t="str">
            <v>CWT</v>
          </cell>
          <cell r="E65">
            <v>417</v>
          </cell>
          <cell r="F65">
            <v>530</v>
          </cell>
          <cell r="G65">
            <v>473.5</v>
          </cell>
          <cell r="H65">
            <v>23.68</v>
          </cell>
        </row>
        <row r="66">
          <cell r="A66">
            <v>34.5</v>
          </cell>
          <cell r="B66" t="str">
            <v>UREA 46-0-0</v>
          </cell>
          <cell r="C66" t="str">
            <v>TON</v>
          </cell>
          <cell r="D66" t="str">
            <v>LBS</v>
          </cell>
          <cell r="E66">
            <v>366</v>
          </cell>
          <cell r="F66">
            <v>389</v>
          </cell>
          <cell r="G66">
            <v>377.5</v>
          </cell>
          <cell r="H66">
            <v>0.19</v>
          </cell>
        </row>
        <row r="67">
          <cell r="A67">
            <v>35</v>
          </cell>
          <cell r="B67" t="str">
            <v>33.5% AMMONIUM NITRATE</v>
          </cell>
          <cell r="C67" t="str">
            <v>TON</v>
          </cell>
          <cell r="D67" t="str">
            <v>LBS</v>
          </cell>
          <cell r="E67">
            <v>580</v>
          </cell>
          <cell r="F67">
            <v>590</v>
          </cell>
          <cell r="G67">
            <v>585</v>
          </cell>
          <cell r="H67">
            <v>0.87</v>
          </cell>
        </row>
        <row r="68">
          <cell r="A68">
            <v>35.1</v>
          </cell>
          <cell r="B68" t="str">
            <v>33.5% NITROGEN - SIDE DRESSING</v>
          </cell>
          <cell r="C68" t="str">
            <v>TON</v>
          </cell>
          <cell r="D68" t="str">
            <v>LBS</v>
          </cell>
          <cell r="E68">
            <v>625</v>
          </cell>
          <cell r="F68">
            <v>625</v>
          </cell>
          <cell r="G68">
            <v>625</v>
          </cell>
          <cell r="H68">
            <v>0.93</v>
          </cell>
        </row>
        <row r="69">
          <cell r="A69">
            <v>35.200000000000003</v>
          </cell>
          <cell r="B69" t="str">
            <v>30% N (LIQ) - SIDE DRESSING</v>
          </cell>
          <cell r="C69" t="str">
            <v>TON</v>
          </cell>
          <cell r="D69" t="str">
            <v>LBS</v>
          </cell>
          <cell r="E69">
            <v>385</v>
          </cell>
          <cell r="F69">
            <v>385</v>
          </cell>
          <cell r="G69">
            <v>385</v>
          </cell>
          <cell r="H69">
            <v>0.64</v>
          </cell>
        </row>
        <row r="70">
          <cell r="A70">
            <v>35.299999999999997</v>
          </cell>
          <cell r="B70" t="str">
            <v>AMMONIA SULFATE (24 S)</v>
          </cell>
          <cell r="C70" t="str">
            <v>TON</v>
          </cell>
          <cell r="D70" t="str">
            <v>LBS</v>
          </cell>
          <cell r="E70">
            <v>260</v>
          </cell>
          <cell r="F70">
            <v>393</v>
          </cell>
          <cell r="G70">
            <v>326.5</v>
          </cell>
          <cell r="H70">
            <v>0.68</v>
          </cell>
        </row>
        <row r="71">
          <cell r="A71">
            <v>35.4</v>
          </cell>
          <cell r="B71" t="str">
            <v>30% N (LIQ) - SIDE DRESSING (VEG.)</v>
          </cell>
          <cell r="C71" t="str">
            <v>TON</v>
          </cell>
          <cell r="D71" t="str">
            <v>LBS</v>
          </cell>
          <cell r="E71">
            <v>385</v>
          </cell>
          <cell r="F71">
            <v>385</v>
          </cell>
          <cell r="G71">
            <v>385</v>
          </cell>
          <cell r="H71">
            <v>0.64</v>
          </cell>
        </row>
        <row r="72">
          <cell r="A72">
            <v>35.5</v>
          </cell>
          <cell r="B72" t="str">
            <v>33.5% N - SIDE DRESSING (VEG.)</v>
          </cell>
          <cell r="C72" t="str">
            <v>TON</v>
          </cell>
          <cell r="D72" t="str">
            <v>LBS</v>
          </cell>
          <cell r="E72">
            <v>625</v>
          </cell>
          <cell r="F72">
            <v>625</v>
          </cell>
          <cell r="G72">
            <v>625</v>
          </cell>
          <cell r="H72">
            <v>0.31</v>
          </cell>
        </row>
        <row r="73">
          <cell r="A73">
            <v>35.6</v>
          </cell>
          <cell r="B73" t="str">
            <v>34.5% AMMONIUM NITRATE</v>
          </cell>
          <cell r="C73" t="str">
            <v>TON</v>
          </cell>
          <cell r="D73" t="str">
            <v>LBS</v>
          </cell>
          <cell r="E73">
            <v>580</v>
          </cell>
          <cell r="F73">
            <v>590</v>
          </cell>
          <cell r="G73">
            <v>585</v>
          </cell>
          <cell r="H73">
            <v>0.28999999999999998</v>
          </cell>
        </row>
        <row r="74">
          <cell r="A74">
            <v>36</v>
          </cell>
          <cell r="B74" t="str">
            <v>60% MURATE OF POTASH</v>
          </cell>
          <cell r="C74" t="str">
            <v>TON</v>
          </cell>
          <cell r="D74" t="str">
            <v>LBS</v>
          </cell>
          <cell r="E74">
            <v>320</v>
          </cell>
          <cell r="F74">
            <v>485</v>
          </cell>
          <cell r="G74">
            <v>402.5</v>
          </cell>
          <cell r="H74">
            <v>0.2</v>
          </cell>
        </row>
        <row r="75">
          <cell r="A75">
            <v>36.1</v>
          </cell>
          <cell r="B75" t="str">
            <v>0-0-50 POTASSIUM SULFATE</v>
          </cell>
          <cell r="C75" t="str">
            <v>TON</v>
          </cell>
          <cell r="D75" t="str">
            <v>CWT</v>
          </cell>
          <cell r="E75">
            <v>675</v>
          </cell>
          <cell r="F75">
            <v>755</v>
          </cell>
          <cell r="G75">
            <v>715</v>
          </cell>
          <cell r="H75">
            <v>35.75</v>
          </cell>
        </row>
        <row r="76">
          <cell r="A76">
            <v>37</v>
          </cell>
          <cell r="B76" t="str">
            <v xml:space="preserve">46% SUPERPHOSPHATE </v>
          </cell>
          <cell r="C76" t="str">
            <v>TON</v>
          </cell>
          <cell r="D76" t="str">
            <v>LBS</v>
          </cell>
          <cell r="E76">
            <v>635</v>
          </cell>
          <cell r="F76">
            <v>635</v>
          </cell>
          <cell r="G76">
            <v>635</v>
          </cell>
          <cell r="H76">
            <v>0.32</v>
          </cell>
        </row>
        <row r="77">
          <cell r="A77">
            <v>37.1</v>
          </cell>
          <cell r="B77" t="str">
            <v>100% SULFUR</v>
          </cell>
          <cell r="C77" t="str">
            <v>TON</v>
          </cell>
          <cell r="D77" t="str">
            <v>LBS</v>
          </cell>
          <cell r="E77">
            <v>550</v>
          </cell>
          <cell r="F77">
            <v>550</v>
          </cell>
          <cell r="G77">
            <v>550</v>
          </cell>
          <cell r="H77">
            <v>0.28000000000000003</v>
          </cell>
        </row>
        <row r="78">
          <cell r="A78">
            <v>38</v>
          </cell>
          <cell r="B78" t="str">
            <v>18-46-0 DAP</v>
          </cell>
          <cell r="C78" t="str">
            <v>TON</v>
          </cell>
          <cell r="D78" t="str">
            <v>LBS</v>
          </cell>
          <cell r="E78">
            <v>400</v>
          </cell>
          <cell r="F78">
            <v>572</v>
          </cell>
          <cell r="G78">
            <v>486</v>
          </cell>
          <cell r="H78">
            <v>0.24</v>
          </cell>
        </row>
        <row r="79">
          <cell r="A79">
            <v>39</v>
          </cell>
          <cell r="B79" t="str">
            <v>LIME BULK</v>
          </cell>
          <cell r="C79" t="str">
            <v>TON</v>
          </cell>
          <cell r="D79" t="str">
            <v>TON</v>
          </cell>
          <cell r="E79">
            <v>150</v>
          </cell>
          <cell r="F79">
            <v>222</v>
          </cell>
          <cell r="G79">
            <v>186</v>
          </cell>
          <cell r="H79">
            <v>186</v>
          </cell>
        </row>
        <row r="80">
          <cell r="A80">
            <v>40</v>
          </cell>
          <cell r="B80" t="str">
            <v>LIME SPREAD</v>
          </cell>
          <cell r="C80" t="str">
            <v>TON</v>
          </cell>
          <cell r="D80" t="str">
            <v>TON</v>
          </cell>
          <cell r="E80">
            <v>36</v>
          </cell>
          <cell r="F80">
            <v>56</v>
          </cell>
          <cell r="G80">
            <v>46</v>
          </cell>
          <cell r="H80">
            <v>46</v>
          </cell>
        </row>
        <row r="81">
          <cell r="A81">
            <v>40.1</v>
          </cell>
          <cell r="B81" t="str">
            <v>CALCIUM SULFATE SPREAD (GYPSUM)</v>
          </cell>
          <cell r="C81" t="str">
            <v>TON</v>
          </cell>
          <cell r="D81" t="str">
            <v>TON</v>
          </cell>
          <cell r="E81">
            <v>37</v>
          </cell>
          <cell r="F81">
            <v>58.5</v>
          </cell>
          <cell r="G81">
            <v>47.75</v>
          </cell>
          <cell r="H81">
            <v>47.75</v>
          </cell>
        </row>
        <row r="82">
          <cell r="A82">
            <v>41</v>
          </cell>
          <cell r="B82" t="str">
            <v>COST TO SPREAD 1 TN ON AN ACRE</v>
          </cell>
          <cell r="C82" t="str">
            <v>ACRE</v>
          </cell>
          <cell r="D82" t="str">
            <v>ACRE</v>
          </cell>
          <cell r="E82">
            <v>10</v>
          </cell>
          <cell r="F82">
            <v>10</v>
          </cell>
          <cell r="G82">
            <v>10</v>
          </cell>
          <cell r="H82">
            <v>10</v>
          </cell>
        </row>
        <row r="83">
          <cell r="A83">
            <v>42</v>
          </cell>
          <cell r="B83" t="str">
            <v>6-6-18 (TOBACCO)</v>
          </cell>
          <cell r="C83" t="str">
            <v>TON</v>
          </cell>
          <cell r="D83" t="str">
            <v>CWT</v>
          </cell>
          <cell r="E83">
            <v>385</v>
          </cell>
          <cell r="F83">
            <v>500</v>
          </cell>
          <cell r="G83">
            <v>442.5</v>
          </cell>
          <cell r="H83">
            <v>22.13</v>
          </cell>
        </row>
        <row r="84">
          <cell r="A84">
            <v>43</v>
          </cell>
          <cell r="B84" t="str">
            <v>15-0-14 (TOBACCO)</v>
          </cell>
          <cell r="C84" t="str">
            <v>TON</v>
          </cell>
          <cell r="D84" t="str">
            <v>CWT</v>
          </cell>
          <cell r="E84">
            <v>388</v>
          </cell>
          <cell r="F84">
            <v>487</v>
          </cell>
          <cell r="G84">
            <v>437.5</v>
          </cell>
          <cell r="H84">
            <v>21.88</v>
          </cell>
        </row>
        <row r="85">
          <cell r="A85">
            <v>44</v>
          </cell>
          <cell r="B85" t="str">
            <v>SOLUBOR</v>
          </cell>
          <cell r="C85" t="str">
            <v>LBS</v>
          </cell>
          <cell r="D85" t="str">
            <v>LBS</v>
          </cell>
          <cell r="E85">
            <v>1.2</v>
          </cell>
          <cell r="F85">
            <v>1.5</v>
          </cell>
          <cell r="G85">
            <v>1.35</v>
          </cell>
          <cell r="H85">
            <v>1.35</v>
          </cell>
        </row>
        <row r="86">
          <cell r="A86">
            <v>44.1</v>
          </cell>
          <cell r="B86" t="str">
            <v>INOCULANT</v>
          </cell>
          <cell r="C86" t="str">
            <v>OZ</v>
          </cell>
          <cell r="D86" t="str">
            <v>OZ</v>
          </cell>
          <cell r="E86">
            <v>0.85</v>
          </cell>
          <cell r="F86">
            <v>1.1000000000000001</v>
          </cell>
          <cell r="G86">
            <v>0.97500000000000009</v>
          </cell>
          <cell r="H86">
            <v>0.98</v>
          </cell>
        </row>
        <row r="87">
          <cell r="A87">
            <v>44.2</v>
          </cell>
          <cell r="B87" t="str">
            <v>MANGANESE SULFATE</v>
          </cell>
          <cell r="C87" t="str">
            <v>TON</v>
          </cell>
          <cell r="D87" t="str">
            <v>LBS</v>
          </cell>
          <cell r="E87">
            <v>800</v>
          </cell>
          <cell r="F87">
            <v>600</v>
          </cell>
          <cell r="G87">
            <v>700</v>
          </cell>
          <cell r="H87">
            <v>0.35</v>
          </cell>
        </row>
        <row r="89">
          <cell r="A89" t="str">
            <v>FORAGE SEED</v>
          </cell>
        </row>
        <row r="90">
          <cell r="A90">
            <v>45</v>
          </cell>
          <cell r="B90" t="str">
            <v>TALL FESCUE</v>
          </cell>
          <cell r="C90" t="str">
            <v>LBS</v>
          </cell>
          <cell r="D90" t="str">
            <v>LBS</v>
          </cell>
          <cell r="E90">
            <v>1.3</v>
          </cell>
          <cell r="F90">
            <v>1</v>
          </cell>
          <cell r="G90">
            <v>1.1499999999999999</v>
          </cell>
          <cell r="H90">
            <v>1.1499999999999999</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3"/>
  <sheetViews>
    <sheetView tabSelected="1" zoomScale="70" zoomScaleNormal="70" workbookViewId="0">
      <pane ySplit="3" topLeftCell="A4" activePane="bottomLeft" state="frozen"/>
      <selection pane="bottomLeft" activeCell="G1" sqref="G1"/>
    </sheetView>
  </sheetViews>
  <sheetFormatPr defaultColWidth="9.1328125" defaultRowHeight="13.5" x14ac:dyDescent="0.35"/>
  <cols>
    <col min="1" max="1" width="59.86328125" style="30" customWidth="1"/>
    <col min="2" max="6" width="13" style="30" customWidth="1"/>
    <col min="7" max="16384" width="9.1328125" style="30"/>
  </cols>
  <sheetData>
    <row r="1" spans="1:21" ht="15" x14ac:dyDescent="0.4">
      <c r="A1" s="29" t="s">
        <v>190</v>
      </c>
      <c r="B1" s="93"/>
      <c r="C1" s="93"/>
      <c r="D1" s="93"/>
      <c r="E1" s="93"/>
      <c r="F1" s="93"/>
    </row>
    <row r="2" spans="1:21" ht="15" x14ac:dyDescent="0.4">
      <c r="A2" s="94" t="s">
        <v>69</v>
      </c>
      <c r="B2" s="95"/>
      <c r="C2" s="93"/>
      <c r="D2" s="93"/>
      <c r="E2" s="93"/>
      <c r="F2" s="93"/>
    </row>
    <row r="3" spans="1:21" ht="15" x14ac:dyDescent="0.4">
      <c r="A3" s="93"/>
      <c r="B3" s="96" t="s">
        <v>0</v>
      </c>
      <c r="C3" s="96" t="s">
        <v>20</v>
      </c>
      <c r="D3" s="96" t="s">
        <v>2</v>
      </c>
      <c r="E3" s="96" t="s">
        <v>21</v>
      </c>
      <c r="F3" s="96" t="s">
        <v>13</v>
      </c>
    </row>
    <row r="4" spans="1:21" ht="16.899999999999999" x14ac:dyDescent="0.4">
      <c r="A4" s="29" t="s">
        <v>82</v>
      </c>
      <c r="B4" s="93">
        <v>140</v>
      </c>
      <c r="C4" s="92">
        <v>40</v>
      </c>
      <c r="D4" s="97">
        <v>50</v>
      </c>
      <c r="E4" s="97">
        <v>55</v>
      </c>
      <c r="F4" s="93"/>
    </row>
    <row r="5" spans="1:21" ht="15" x14ac:dyDescent="0.4">
      <c r="A5" s="29" t="s">
        <v>77</v>
      </c>
      <c r="B5" s="98" t="s">
        <v>9</v>
      </c>
      <c r="C5" s="98" t="s">
        <v>9</v>
      </c>
      <c r="D5" s="98" t="s">
        <v>9</v>
      </c>
      <c r="E5" s="98" t="s">
        <v>9</v>
      </c>
      <c r="F5" s="99">
        <v>830</v>
      </c>
    </row>
    <row r="6" spans="1:21" ht="15" x14ac:dyDescent="0.4">
      <c r="A6" s="29" t="s">
        <v>78</v>
      </c>
      <c r="B6" s="98" t="s">
        <v>9</v>
      </c>
      <c r="C6" s="98" t="s">
        <v>9</v>
      </c>
      <c r="D6" s="98" t="s">
        <v>9</v>
      </c>
      <c r="E6" s="98" t="s">
        <v>9</v>
      </c>
      <c r="F6" s="100">
        <f>F5*1.67</f>
        <v>1386.1</v>
      </c>
    </row>
    <row r="7" spans="1:21" ht="15" x14ac:dyDescent="0.4">
      <c r="A7" s="29" t="s">
        <v>93</v>
      </c>
      <c r="B7" s="101">
        <v>4.0199999999999996</v>
      </c>
      <c r="C7" s="101">
        <v>9.5399999999999991</v>
      </c>
      <c r="D7" s="101">
        <v>5.28</v>
      </c>
      <c r="E7" s="101">
        <f>0.95*B7</f>
        <v>3.8189999999999995</v>
      </c>
      <c r="F7" s="101">
        <v>0.75</v>
      </c>
    </row>
    <row r="8" spans="1:21" ht="15" x14ac:dyDescent="0.4">
      <c r="A8" s="29" t="s">
        <v>8</v>
      </c>
      <c r="B8" s="106" t="s">
        <v>9</v>
      </c>
      <c r="C8" s="98" t="s">
        <v>9</v>
      </c>
      <c r="D8" s="98" t="s">
        <v>9</v>
      </c>
      <c r="E8" s="98" t="s">
        <v>9</v>
      </c>
      <c r="F8" s="98">
        <v>0.08</v>
      </c>
    </row>
    <row r="9" spans="1:21" ht="15.4" thickBot="1" x14ac:dyDescent="0.45">
      <c r="A9" s="29" t="s">
        <v>7</v>
      </c>
      <c r="B9" s="101">
        <v>0.6</v>
      </c>
      <c r="C9" s="101">
        <v>-0.2</v>
      </c>
      <c r="D9" s="101">
        <f>4.93-D7</f>
        <v>-0.35000000000000053</v>
      </c>
      <c r="E9" s="101">
        <v>0.27</v>
      </c>
      <c r="F9" s="101">
        <v>-0.02</v>
      </c>
    </row>
    <row r="10" spans="1:21" ht="17.649999999999999" thickTop="1" thickBot="1" x14ac:dyDescent="0.45">
      <c r="A10" s="102" t="s">
        <v>83</v>
      </c>
      <c r="B10" s="103">
        <f>B7+B9</f>
        <v>4.6199999999999992</v>
      </c>
      <c r="C10" s="103">
        <f>C7+C9</f>
        <v>9.34</v>
      </c>
      <c r="D10" s="103">
        <f>D7+D9</f>
        <v>4.93</v>
      </c>
      <c r="E10" s="103">
        <f>E7+E9</f>
        <v>4.0889999999999995</v>
      </c>
      <c r="F10" s="103">
        <f>F7+F9</f>
        <v>0.73</v>
      </c>
    </row>
    <row r="11" spans="1:21" ht="15.4" thickTop="1" x14ac:dyDescent="0.4">
      <c r="A11" s="104" t="s">
        <v>3</v>
      </c>
      <c r="B11" s="105">
        <f>B4*(B7+B9)</f>
        <v>646.79999999999984</v>
      </c>
      <c r="C11" s="105">
        <f>C4*(C7+C9)</f>
        <v>373.6</v>
      </c>
      <c r="D11" s="105">
        <f>D4*(D7+D9)</f>
        <v>246.5</v>
      </c>
      <c r="E11" s="105">
        <f>E4*(E7+E9)</f>
        <v>224.89499999999998</v>
      </c>
      <c r="F11" s="105">
        <f>F10*F5+(F6*F8)</f>
        <v>716.78800000000001</v>
      </c>
    </row>
    <row r="12" spans="1:21" ht="16.899999999999999" x14ac:dyDescent="0.4">
      <c r="A12" s="151" t="s">
        <v>81</v>
      </c>
      <c r="B12" s="151"/>
      <c r="C12" s="151"/>
      <c r="D12" s="151"/>
      <c r="E12" s="151"/>
      <c r="F12" s="151"/>
    </row>
    <row r="13" spans="1:21" ht="15" x14ac:dyDescent="0.4">
      <c r="A13" s="14" t="s">
        <v>36</v>
      </c>
      <c r="B13" s="50">
        <v>90.304000000000002</v>
      </c>
      <c r="C13" s="51">
        <v>44</v>
      </c>
      <c r="D13" s="50">
        <v>45</v>
      </c>
      <c r="E13" s="50">
        <v>15</v>
      </c>
      <c r="F13" s="50">
        <v>88.61999999999999</v>
      </c>
      <c r="H13" s="52"/>
      <c r="I13" s="14"/>
      <c r="M13" s="14"/>
      <c r="Q13" s="14"/>
      <c r="U13" s="14"/>
    </row>
    <row r="14" spans="1:21" ht="15" x14ac:dyDescent="0.4">
      <c r="A14" s="14" t="s">
        <v>35</v>
      </c>
      <c r="B14" s="50"/>
      <c r="C14" s="51"/>
      <c r="D14" s="50"/>
      <c r="E14" s="50"/>
      <c r="F14" s="50"/>
      <c r="H14" s="52"/>
      <c r="I14" s="14"/>
      <c r="M14" s="14"/>
      <c r="Q14" s="14"/>
      <c r="U14" s="14"/>
    </row>
    <row r="15" spans="1:21" ht="15" x14ac:dyDescent="0.4">
      <c r="A15" s="14" t="s">
        <v>34</v>
      </c>
      <c r="B15" s="50">
        <v>54.6</v>
      </c>
      <c r="C15" s="51">
        <v>0</v>
      </c>
      <c r="D15" s="50">
        <v>27.08</v>
      </c>
      <c r="E15" s="50">
        <v>28.77</v>
      </c>
      <c r="F15" s="50">
        <v>17.38</v>
      </c>
      <c r="H15" s="52"/>
      <c r="I15" s="14"/>
      <c r="M15" s="14"/>
      <c r="Q15" s="14"/>
      <c r="U15" s="14"/>
    </row>
    <row r="16" spans="1:21" ht="15" x14ac:dyDescent="0.4">
      <c r="A16" s="14" t="s">
        <v>95</v>
      </c>
      <c r="B16" s="50">
        <v>0</v>
      </c>
      <c r="C16" s="51">
        <v>0</v>
      </c>
      <c r="D16" s="50">
        <v>0</v>
      </c>
      <c r="E16" s="50">
        <v>0</v>
      </c>
      <c r="F16" s="50">
        <v>31</v>
      </c>
      <c r="H16" s="52"/>
      <c r="I16" s="14"/>
      <c r="M16" s="14"/>
      <c r="Q16" s="14"/>
      <c r="U16" s="14"/>
    </row>
    <row r="17" spans="1:21" ht="15" x14ac:dyDescent="0.4">
      <c r="A17" s="14" t="s">
        <v>33</v>
      </c>
      <c r="B17" s="50">
        <v>50.89</v>
      </c>
      <c r="C17" s="51">
        <v>26.43</v>
      </c>
      <c r="D17" s="50">
        <v>20.65</v>
      </c>
      <c r="E17" s="50">
        <v>35.69</v>
      </c>
      <c r="F17" s="50">
        <v>0</v>
      </c>
      <c r="H17" s="52"/>
      <c r="I17" s="14"/>
      <c r="M17" s="14"/>
      <c r="Q17" s="14"/>
      <c r="U17" s="14"/>
    </row>
    <row r="18" spans="1:21" ht="15" x14ac:dyDescent="0.4">
      <c r="A18" s="14" t="s">
        <v>32</v>
      </c>
      <c r="B18" s="50">
        <v>13.35</v>
      </c>
      <c r="C18" s="51">
        <v>21.71</v>
      </c>
      <c r="D18" s="50">
        <v>6.88</v>
      </c>
      <c r="E18" s="50">
        <v>8.8000000000000007</v>
      </c>
      <c r="F18" s="50">
        <v>11</v>
      </c>
      <c r="H18" s="52"/>
      <c r="I18" s="14"/>
      <c r="M18" s="14"/>
      <c r="Q18" s="14"/>
      <c r="U18" s="14"/>
    </row>
    <row r="19" spans="1:21" ht="15" x14ac:dyDescent="0.4">
      <c r="A19" s="14" t="s">
        <v>39</v>
      </c>
      <c r="B19" s="50">
        <v>0</v>
      </c>
      <c r="C19" s="51">
        <v>0</v>
      </c>
      <c r="D19" s="50">
        <v>0</v>
      </c>
      <c r="E19" s="50">
        <v>0</v>
      </c>
      <c r="F19" s="50">
        <v>4.0500000000000007</v>
      </c>
      <c r="H19" s="52"/>
      <c r="I19" s="14"/>
      <c r="M19" s="14"/>
      <c r="Q19" s="14"/>
      <c r="U19" s="14"/>
    </row>
    <row r="20" spans="1:21" ht="15" x14ac:dyDescent="0.4">
      <c r="A20" s="14" t="s">
        <v>40</v>
      </c>
      <c r="B20" s="50">
        <v>0</v>
      </c>
      <c r="C20" s="51">
        <v>0</v>
      </c>
      <c r="D20" s="50">
        <v>0</v>
      </c>
      <c r="E20" s="50">
        <v>0</v>
      </c>
      <c r="F20" s="50">
        <v>2.8000000000000003</v>
      </c>
      <c r="H20" s="52"/>
      <c r="I20" s="14"/>
      <c r="M20" s="14"/>
      <c r="Q20" s="14"/>
      <c r="U20" s="14"/>
    </row>
    <row r="21" spans="1:21" ht="15" x14ac:dyDescent="0.4">
      <c r="A21" s="14" t="s">
        <v>31</v>
      </c>
      <c r="B21" s="50">
        <v>15.180000000000001</v>
      </c>
      <c r="C21" s="51">
        <v>15.180000000000001</v>
      </c>
      <c r="D21" s="50">
        <v>15.180000000000001</v>
      </c>
      <c r="E21" s="50">
        <v>15.180000000000001</v>
      </c>
      <c r="F21" s="50">
        <v>15.180000000000001</v>
      </c>
      <c r="H21" s="52"/>
      <c r="I21" s="14"/>
      <c r="M21" s="14"/>
      <c r="Q21" s="14"/>
      <c r="U21" s="14"/>
    </row>
    <row r="22" spans="1:21" ht="15" x14ac:dyDescent="0.4">
      <c r="A22" s="14" t="s">
        <v>30</v>
      </c>
      <c r="B22" s="50">
        <v>34</v>
      </c>
      <c r="C22" s="51">
        <v>31.590000000000003</v>
      </c>
      <c r="D22" s="50">
        <v>11.41</v>
      </c>
      <c r="E22" s="50">
        <v>19.43</v>
      </c>
      <c r="F22" s="50">
        <v>63.07</v>
      </c>
      <c r="H22" s="52"/>
      <c r="I22" s="14"/>
      <c r="M22" s="14"/>
      <c r="Q22" s="14"/>
      <c r="U22" s="14"/>
    </row>
    <row r="23" spans="1:21" ht="15" x14ac:dyDescent="0.4">
      <c r="A23" s="14" t="s">
        <v>37</v>
      </c>
      <c r="B23" s="50">
        <v>25.05</v>
      </c>
      <c r="C23" s="51">
        <v>17.649999999999999</v>
      </c>
      <c r="D23" s="50">
        <v>7.06</v>
      </c>
      <c r="E23" s="50">
        <v>0</v>
      </c>
      <c r="F23" s="50">
        <v>0</v>
      </c>
      <c r="H23" s="52"/>
      <c r="I23" s="14"/>
      <c r="M23" s="14"/>
      <c r="Q23" s="14"/>
      <c r="U23" s="14"/>
    </row>
    <row r="24" spans="1:21" ht="15" x14ac:dyDescent="0.4">
      <c r="A24" s="14" t="s">
        <v>29</v>
      </c>
      <c r="B24" s="50">
        <v>0</v>
      </c>
      <c r="C24" s="51">
        <v>3.73</v>
      </c>
      <c r="D24" s="50">
        <v>3.73</v>
      </c>
      <c r="E24" s="50">
        <v>5.17</v>
      </c>
      <c r="F24" s="50">
        <v>36.54</v>
      </c>
      <c r="H24" s="52"/>
      <c r="I24" s="14"/>
      <c r="M24" s="14"/>
      <c r="Q24" s="14"/>
      <c r="U24" s="14"/>
    </row>
    <row r="25" spans="1:21" ht="15" x14ac:dyDescent="0.4">
      <c r="A25" s="14" t="s">
        <v>41</v>
      </c>
      <c r="B25" s="50">
        <v>0</v>
      </c>
      <c r="C25" s="51">
        <v>0</v>
      </c>
      <c r="D25" s="50">
        <v>0</v>
      </c>
      <c r="E25" s="50">
        <v>0</v>
      </c>
      <c r="F25" s="50">
        <v>21.299999999999997</v>
      </c>
      <c r="H25" s="52"/>
      <c r="I25" s="14"/>
      <c r="M25" s="14"/>
      <c r="Q25" s="14"/>
      <c r="U25" s="14"/>
    </row>
    <row r="26" spans="1:21" ht="15" x14ac:dyDescent="0.4">
      <c r="A26" s="14" t="s">
        <v>38</v>
      </c>
      <c r="B26" s="50">
        <v>2.9525000000000001</v>
      </c>
      <c r="C26" s="51">
        <v>2.6485000000000003</v>
      </c>
      <c r="D26" s="50">
        <v>0</v>
      </c>
      <c r="E26" s="50">
        <v>0</v>
      </c>
      <c r="F26" s="50">
        <v>6.06</v>
      </c>
      <c r="H26" s="52"/>
      <c r="I26" s="14"/>
      <c r="M26" s="14"/>
      <c r="Q26" s="14"/>
      <c r="U26" s="14"/>
    </row>
    <row r="27" spans="1:21" ht="15" x14ac:dyDescent="0.4">
      <c r="A27" s="14" t="s">
        <v>49</v>
      </c>
      <c r="B27" s="50">
        <v>0</v>
      </c>
      <c r="C27" s="51">
        <v>0</v>
      </c>
      <c r="D27" s="50">
        <v>9</v>
      </c>
      <c r="E27" s="50">
        <v>0</v>
      </c>
      <c r="F27" s="50">
        <v>0</v>
      </c>
      <c r="H27" s="52"/>
      <c r="I27" s="14"/>
      <c r="M27" s="14"/>
      <c r="Q27" s="14"/>
      <c r="U27" s="14"/>
    </row>
    <row r="28" spans="1:21" ht="15" x14ac:dyDescent="0.4">
      <c r="A28" s="14" t="s">
        <v>28</v>
      </c>
      <c r="B28" s="50">
        <v>29.8</v>
      </c>
      <c r="C28" s="51">
        <v>0</v>
      </c>
      <c r="D28" s="50">
        <v>0</v>
      </c>
      <c r="E28" s="50">
        <v>24</v>
      </c>
      <c r="F28" s="50">
        <v>0</v>
      </c>
      <c r="H28" s="52"/>
      <c r="I28" s="14"/>
      <c r="M28" s="14"/>
      <c r="Q28" s="14"/>
      <c r="U28" s="14"/>
    </row>
    <row r="29" spans="1:21" ht="15" x14ac:dyDescent="0.4">
      <c r="A29" s="14" t="s">
        <v>27</v>
      </c>
      <c r="B29" s="50">
        <v>38.74</v>
      </c>
      <c r="C29" s="51">
        <v>10.4</v>
      </c>
      <c r="D29" s="50">
        <v>12.5</v>
      </c>
      <c r="E29" s="50">
        <v>20.8</v>
      </c>
      <c r="F29" s="50">
        <v>0</v>
      </c>
      <c r="H29" s="52"/>
      <c r="I29" s="14"/>
      <c r="M29" s="14"/>
      <c r="Q29" s="14"/>
      <c r="U29" s="14"/>
    </row>
    <row r="30" spans="1:21" ht="15" x14ac:dyDescent="0.4">
      <c r="A30" s="14" t="s">
        <v>26</v>
      </c>
      <c r="B30" s="50">
        <v>24.18</v>
      </c>
      <c r="C30" s="51">
        <v>29.52</v>
      </c>
      <c r="D30" s="50">
        <v>14.83</v>
      </c>
      <c r="E30" s="50">
        <v>39.39</v>
      </c>
      <c r="F30" s="50">
        <v>57.31</v>
      </c>
      <c r="H30" s="52"/>
      <c r="I30" s="14"/>
      <c r="M30" s="14"/>
      <c r="Q30" s="14"/>
      <c r="U30" s="14"/>
    </row>
    <row r="31" spans="1:21" ht="15" x14ac:dyDescent="0.4">
      <c r="A31" s="14" t="s">
        <v>25</v>
      </c>
      <c r="B31" s="50">
        <v>15.47</v>
      </c>
      <c r="C31" s="51">
        <v>16.5</v>
      </c>
      <c r="D31" s="50">
        <v>10.54</v>
      </c>
      <c r="E31" s="50">
        <v>26.59</v>
      </c>
      <c r="F31" s="50">
        <v>31.97</v>
      </c>
      <c r="H31" s="52"/>
      <c r="I31" s="14"/>
      <c r="M31" s="14"/>
      <c r="Q31" s="14"/>
      <c r="U31" s="14"/>
    </row>
    <row r="32" spans="1:21" ht="15" x14ac:dyDescent="0.4">
      <c r="A32" s="14" t="s">
        <v>24</v>
      </c>
      <c r="B32" s="50">
        <v>12</v>
      </c>
      <c r="C32" s="51">
        <v>12</v>
      </c>
      <c r="D32" s="50">
        <v>0</v>
      </c>
      <c r="E32" s="50">
        <v>12</v>
      </c>
      <c r="F32" s="50">
        <v>16</v>
      </c>
      <c r="H32" s="52"/>
      <c r="I32" s="14"/>
      <c r="M32" s="14"/>
      <c r="Q32" s="14"/>
      <c r="U32" s="14"/>
    </row>
    <row r="33" spans="1:21" ht="15" x14ac:dyDescent="0.4">
      <c r="A33" s="14" t="s">
        <v>23</v>
      </c>
      <c r="B33" s="53">
        <f>$B$2</f>
        <v>0</v>
      </c>
      <c r="C33" s="53">
        <f t="shared" ref="C33:F33" si="0">$B$2</f>
        <v>0</v>
      </c>
      <c r="D33" s="53">
        <f t="shared" si="0"/>
        <v>0</v>
      </c>
      <c r="E33" s="53">
        <f t="shared" si="0"/>
        <v>0</v>
      </c>
      <c r="F33" s="53">
        <f t="shared" si="0"/>
        <v>0</v>
      </c>
      <c r="I33" s="14"/>
      <c r="M33" s="14"/>
      <c r="Q33" s="14"/>
      <c r="U33" s="14"/>
    </row>
    <row r="34" spans="1:21" ht="15" x14ac:dyDescent="0.4">
      <c r="A34" s="14" t="s">
        <v>43</v>
      </c>
      <c r="B34" s="50">
        <v>0</v>
      </c>
      <c r="C34" s="51">
        <v>0</v>
      </c>
      <c r="D34" s="50">
        <v>0</v>
      </c>
      <c r="E34" s="50">
        <v>0</v>
      </c>
      <c r="F34" s="50">
        <v>93.52</v>
      </c>
      <c r="H34" s="52"/>
      <c r="I34" s="14"/>
      <c r="M34" s="14"/>
      <c r="Q34" s="14"/>
      <c r="U34" s="14"/>
    </row>
    <row r="35" spans="1:21" ht="15" x14ac:dyDescent="0.4">
      <c r="A35" s="14" t="s">
        <v>42</v>
      </c>
      <c r="B35" s="50">
        <v>0</v>
      </c>
      <c r="C35" s="51">
        <v>0</v>
      </c>
      <c r="D35" s="50">
        <v>0</v>
      </c>
      <c r="E35" s="50">
        <v>0</v>
      </c>
      <c r="F35" s="53">
        <f>F6*F8</f>
        <v>110.88799999999999</v>
      </c>
      <c r="H35" s="52"/>
      <c r="I35" s="14"/>
      <c r="M35" s="14"/>
      <c r="Q35" s="14"/>
      <c r="U35" s="14"/>
    </row>
    <row r="36" spans="1:21" ht="15" x14ac:dyDescent="0.4">
      <c r="A36" s="14" t="s">
        <v>43</v>
      </c>
      <c r="B36" s="50">
        <v>15</v>
      </c>
      <c r="C36" s="51">
        <v>15</v>
      </c>
      <c r="D36" s="50">
        <v>10</v>
      </c>
      <c r="E36" s="50">
        <v>9</v>
      </c>
      <c r="F36" s="50">
        <v>30</v>
      </c>
      <c r="H36" s="52"/>
      <c r="I36" s="14"/>
      <c r="M36" s="14"/>
      <c r="Q36" s="14"/>
      <c r="U36" s="14"/>
    </row>
    <row r="37" spans="1:21" ht="15" x14ac:dyDescent="0.4">
      <c r="A37" s="13" t="s">
        <v>22</v>
      </c>
      <c r="B37" s="50">
        <v>8.48</v>
      </c>
      <c r="C37" s="51">
        <v>5.77</v>
      </c>
      <c r="D37" s="50">
        <v>4.82</v>
      </c>
      <c r="E37" s="50">
        <v>4.87</v>
      </c>
      <c r="F37" s="50">
        <v>11.59</v>
      </c>
      <c r="H37" s="52"/>
      <c r="I37" s="13"/>
      <c r="M37" s="13"/>
      <c r="Q37" s="13"/>
      <c r="U37" s="13"/>
    </row>
    <row r="38" spans="1:21" ht="15.4" thickBot="1" x14ac:dyDescent="0.45">
      <c r="A38" s="27"/>
      <c r="B38" s="54"/>
      <c r="C38" s="52"/>
      <c r="D38" s="52"/>
      <c r="E38" s="52"/>
      <c r="F38" s="52"/>
      <c r="H38" s="13"/>
      <c r="I38" s="13"/>
      <c r="M38" s="13"/>
      <c r="Q38" s="13"/>
      <c r="U38" s="13"/>
    </row>
    <row r="39" spans="1:21" ht="14.25" thickTop="1" x14ac:dyDescent="0.4">
      <c r="A39" s="46" t="s">
        <v>4</v>
      </c>
      <c r="B39" s="47">
        <f>SUM(B13:B38)</f>
        <v>429.99650000000003</v>
      </c>
      <c r="C39" s="47">
        <f>SUM(C13:C38)</f>
        <v>252.12850000000006</v>
      </c>
      <c r="D39" s="47">
        <f>SUM(D13:D38)</f>
        <v>198.67999999999998</v>
      </c>
      <c r="E39" s="47">
        <f>SUM(E13:E38)</f>
        <v>264.69000000000005</v>
      </c>
      <c r="F39" s="47">
        <f>SUM(F13:F38)</f>
        <v>648.27800000000013</v>
      </c>
    </row>
    <row r="40" spans="1:21" ht="14.25" thickBot="1" x14ac:dyDescent="0.45">
      <c r="A40" s="32" t="s">
        <v>11</v>
      </c>
      <c r="B40" s="33">
        <f>B11-B39</f>
        <v>216.80349999999981</v>
      </c>
      <c r="C40" s="33">
        <f>C11-C39</f>
        <v>121.47149999999996</v>
      </c>
      <c r="D40" s="33">
        <f>D11-D39</f>
        <v>47.820000000000022</v>
      </c>
      <c r="E40" s="33">
        <f>E11-E39</f>
        <v>-39.795000000000073</v>
      </c>
      <c r="F40" s="33">
        <f>F11-F39</f>
        <v>68.509999999999877</v>
      </c>
    </row>
    <row r="41" spans="1:21" ht="15.4" thickTop="1" x14ac:dyDescent="0.4">
      <c r="A41" s="152" t="s">
        <v>48</v>
      </c>
      <c r="B41" s="152"/>
      <c r="C41" s="152"/>
      <c r="D41" s="152"/>
      <c r="E41" s="152"/>
      <c r="F41" s="152"/>
    </row>
    <row r="42" spans="1:21" ht="15" x14ac:dyDescent="0.4">
      <c r="A42" s="13" t="s">
        <v>68</v>
      </c>
      <c r="B42" s="50">
        <v>65.7</v>
      </c>
      <c r="C42" s="50">
        <v>82.63</v>
      </c>
      <c r="D42" s="50">
        <v>33.31</v>
      </c>
      <c r="E42" s="50">
        <v>80.66</v>
      </c>
      <c r="F42" s="50">
        <v>113.16</v>
      </c>
    </row>
    <row r="43" spans="1:21" ht="15.4" thickBot="1" x14ac:dyDescent="0.45">
      <c r="A43" s="13" t="s">
        <v>67</v>
      </c>
      <c r="B43" s="50">
        <v>0</v>
      </c>
      <c r="C43" s="50">
        <v>0</v>
      </c>
      <c r="D43" s="50">
        <v>0</v>
      </c>
      <c r="E43" s="50">
        <v>0</v>
      </c>
      <c r="F43" s="50">
        <v>0</v>
      </c>
    </row>
    <row r="44" spans="1:21" ht="14.25" thickTop="1" x14ac:dyDescent="0.4">
      <c r="A44" s="46" t="s">
        <v>45</v>
      </c>
      <c r="B44" s="47">
        <f>SUM(B42:B43)</f>
        <v>65.7</v>
      </c>
      <c r="C44" s="47">
        <f>SUM(C42:C43)</f>
        <v>82.63</v>
      </c>
      <c r="D44" s="47">
        <f>SUM(D42:D43)</f>
        <v>33.31</v>
      </c>
      <c r="E44" s="47">
        <f>SUM(E42:E43)</f>
        <v>80.66</v>
      </c>
      <c r="F44" s="47">
        <f>SUM(F42:F43)</f>
        <v>113.16</v>
      </c>
    </row>
    <row r="45" spans="1:21" ht="14.25" thickBot="1" x14ac:dyDescent="0.45">
      <c r="A45" s="34" t="s">
        <v>44</v>
      </c>
      <c r="B45" s="35">
        <f>B44+B39</f>
        <v>495.69650000000001</v>
      </c>
      <c r="C45" s="35">
        <f>C44+C39</f>
        <v>334.75850000000003</v>
      </c>
      <c r="D45" s="35">
        <f>D44+D39</f>
        <v>231.98999999999998</v>
      </c>
      <c r="E45" s="35">
        <f>E44+E39</f>
        <v>345.35</v>
      </c>
      <c r="F45" s="35">
        <f>F44+F39</f>
        <v>761.4380000000001</v>
      </c>
    </row>
    <row r="46" spans="1:21" ht="15.75" thickTop="1" thickBot="1" x14ac:dyDescent="0.45">
      <c r="A46" s="44" t="s">
        <v>46</v>
      </c>
      <c r="B46" s="45">
        <f>B11-B45</f>
        <v>151.10349999999983</v>
      </c>
      <c r="C46" s="45">
        <f>C11-C45</f>
        <v>38.841499999999996</v>
      </c>
      <c r="D46" s="45">
        <f>D11-D45</f>
        <v>14.510000000000019</v>
      </c>
      <c r="E46" s="45">
        <f>E11-E45</f>
        <v>-120.45500000000004</v>
      </c>
      <c r="F46" s="45">
        <f>F11-F45</f>
        <v>-44.650000000000091</v>
      </c>
    </row>
    <row r="47" spans="1:21" ht="14.25" thickTop="1" x14ac:dyDescent="0.4">
      <c r="A47" s="36"/>
      <c r="C47" s="37"/>
      <c r="D47" s="37"/>
      <c r="E47" s="37"/>
      <c r="F47" s="37"/>
    </row>
    <row r="48" spans="1:21" ht="13.9" x14ac:dyDescent="0.4">
      <c r="A48" s="38" t="s">
        <v>5</v>
      </c>
      <c r="B48" s="39">
        <f>B45/B10</f>
        <v>107.29361471861473</v>
      </c>
      <c r="C48" s="39">
        <f>C45/C10</f>
        <v>35.84138115631692</v>
      </c>
      <c r="D48" s="39">
        <f>D45/D10</f>
        <v>47.056795131845838</v>
      </c>
      <c r="E48" s="39">
        <f>E45/E10</f>
        <v>84.458302763511881</v>
      </c>
      <c r="F48" s="39">
        <f>(F45-((F8*F6)-F35))/F10</f>
        <v>1043.0657534246577</v>
      </c>
    </row>
    <row r="49" spans="1:6" ht="13.9" x14ac:dyDescent="0.4">
      <c r="A49" s="38" t="s">
        <v>6</v>
      </c>
      <c r="B49" s="40">
        <f>B45/B4</f>
        <v>3.540689285714286</v>
      </c>
      <c r="C49" s="40">
        <f>C45/C4</f>
        <v>8.3689625000000003</v>
      </c>
      <c r="D49" s="40">
        <f>D45/D4</f>
        <v>4.6397999999999993</v>
      </c>
      <c r="E49" s="40">
        <f>E45/E4</f>
        <v>6.2790909090909093</v>
      </c>
      <c r="F49" s="40">
        <f>(F45-F35)/F5</f>
        <v>0.78379518072289167</v>
      </c>
    </row>
    <row r="50" spans="1:6" ht="13.9" x14ac:dyDescent="0.4">
      <c r="A50" s="36"/>
      <c r="C50" s="36"/>
      <c r="D50" s="36"/>
      <c r="E50" s="36"/>
      <c r="F50" s="36"/>
    </row>
    <row r="51" spans="1:6" ht="14.25" thickBot="1" x14ac:dyDescent="0.45">
      <c r="A51" s="41" t="s">
        <v>74</v>
      </c>
      <c r="B51" s="42">
        <f>B48/'State Yields'!B13</f>
        <v>0.84750090615019535</v>
      </c>
      <c r="C51" s="42">
        <f>C48/'State Yields'!C13</f>
        <v>0.98465332847024511</v>
      </c>
      <c r="D51" s="42">
        <f>D48/'State Yields'!D13</f>
        <v>0.89122718052738337</v>
      </c>
      <c r="E51" s="42">
        <f>E48/'State Yields'!F13</f>
        <v>1.6087295764478453</v>
      </c>
      <c r="F51" s="42">
        <f>F48/'State Yields'!E13</f>
        <v>1.2458979376787598</v>
      </c>
    </row>
    <row r="52" spans="1:6" ht="13.9" thickTop="1" x14ac:dyDescent="0.35">
      <c r="A52" s="43" t="s">
        <v>10</v>
      </c>
      <c r="C52" s="31"/>
      <c r="D52" s="31"/>
      <c r="E52" s="31"/>
      <c r="F52" s="31"/>
    </row>
    <row r="53" spans="1:6" x14ac:dyDescent="0.35">
      <c r="A53" s="55" t="s">
        <v>94</v>
      </c>
    </row>
    <row r="54" spans="1:6" x14ac:dyDescent="0.35">
      <c r="A54" s="55" t="s">
        <v>70</v>
      </c>
    </row>
    <row r="55" spans="1:6" x14ac:dyDescent="0.35">
      <c r="A55" s="55" t="s">
        <v>19</v>
      </c>
    </row>
    <row r="56" spans="1:6" x14ac:dyDescent="0.35">
      <c r="A56" s="55" t="s">
        <v>71</v>
      </c>
    </row>
    <row r="57" spans="1:6" x14ac:dyDescent="0.35">
      <c r="A57" s="55" t="s">
        <v>19</v>
      </c>
    </row>
    <row r="58" spans="1:6" x14ac:dyDescent="0.35">
      <c r="A58" s="55"/>
    </row>
    <row r="59" spans="1:6" ht="24" customHeight="1" x14ac:dyDescent="0.35">
      <c r="A59" s="150" t="s">
        <v>75</v>
      </c>
      <c r="B59" s="150"/>
      <c r="C59" s="150"/>
      <c r="D59" s="150"/>
      <c r="E59" s="150"/>
      <c r="F59" s="150"/>
    </row>
    <row r="60" spans="1:6" ht="24" customHeight="1" x14ac:dyDescent="0.35">
      <c r="A60" s="150" t="s">
        <v>76</v>
      </c>
      <c r="B60" s="150"/>
      <c r="C60" s="150"/>
      <c r="D60" s="150"/>
      <c r="E60" s="150"/>
      <c r="F60" s="150"/>
    </row>
    <row r="62" spans="1:6" x14ac:dyDescent="0.35">
      <c r="A62" s="107" t="s">
        <v>90</v>
      </c>
    </row>
    <row r="63" spans="1:6" x14ac:dyDescent="0.35">
      <c r="A63" s="107" t="s">
        <v>85</v>
      </c>
    </row>
    <row r="64" spans="1:6" x14ac:dyDescent="0.35">
      <c r="A64" s="107" t="s">
        <v>84</v>
      </c>
    </row>
    <row r="65" spans="1:1" x14ac:dyDescent="0.35">
      <c r="A65" s="107" t="s">
        <v>87</v>
      </c>
    </row>
    <row r="66" spans="1:1" x14ac:dyDescent="0.35">
      <c r="A66" s="107" t="s">
        <v>86</v>
      </c>
    </row>
    <row r="67" spans="1:1" x14ac:dyDescent="0.35">
      <c r="A67" s="107" t="s">
        <v>88</v>
      </c>
    </row>
    <row r="68" spans="1:1" x14ac:dyDescent="0.35">
      <c r="A68" s="107" t="s">
        <v>89</v>
      </c>
    </row>
    <row r="69" spans="1:1" x14ac:dyDescent="0.35">
      <c r="A69" s="107" t="s">
        <v>92</v>
      </c>
    </row>
    <row r="70" spans="1:1" x14ac:dyDescent="0.35">
      <c r="A70" s="107" t="s">
        <v>91</v>
      </c>
    </row>
    <row r="71" spans="1:1" x14ac:dyDescent="0.35">
      <c r="A71" s="107"/>
    </row>
    <row r="72" spans="1:1" x14ac:dyDescent="0.35">
      <c r="A72" s="107"/>
    </row>
    <row r="73" spans="1:1" x14ac:dyDescent="0.35">
      <c r="A73" s="107"/>
    </row>
  </sheetData>
  <mergeCells count="4">
    <mergeCell ref="A59:F59"/>
    <mergeCell ref="A60:F60"/>
    <mergeCell ref="A12:F12"/>
    <mergeCell ref="A41:F41"/>
  </mergeCells>
  <pageMargins left="0.7" right="0.7" top="0.75" bottom="0.75" header="0.3" footer="0.3"/>
  <pageSetup scale="6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28"/>
  <sheetViews>
    <sheetView zoomScale="90" zoomScaleNormal="90" workbookViewId="0">
      <selection activeCell="C42" sqref="C42"/>
    </sheetView>
  </sheetViews>
  <sheetFormatPr defaultColWidth="9.1328125" defaultRowHeight="13.5" x14ac:dyDescent="0.35"/>
  <cols>
    <col min="1" max="1" width="9.1328125" style="56"/>
    <col min="2" max="2" width="32.06640625" style="56" customWidth="1"/>
    <col min="3" max="6" width="14.19921875" style="56" customWidth="1"/>
    <col min="7" max="7" width="3.59765625" style="56" customWidth="1"/>
    <col min="8" max="11" width="14.19921875" style="56" customWidth="1"/>
    <col min="12" max="12" width="18.86328125" style="56" customWidth="1"/>
    <col min="13" max="16384" width="9.1328125" style="56"/>
  </cols>
  <sheetData>
    <row r="2" spans="2:11" ht="49.5" customHeight="1" x14ac:dyDescent="1.2">
      <c r="B2" s="48" t="s">
        <v>80</v>
      </c>
      <c r="C2" s="17"/>
      <c r="D2" s="17"/>
      <c r="E2" s="17"/>
      <c r="F2" s="17"/>
      <c r="G2" s="17"/>
      <c r="H2" s="16"/>
      <c r="I2" s="16"/>
      <c r="J2" s="16"/>
      <c r="K2" s="16"/>
    </row>
    <row r="3" spans="2:11" ht="24.75" customHeight="1" x14ac:dyDescent="1.1499999999999999">
      <c r="B3" s="49"/>
      <c r="C3" s="17"/>
      <c r="D3" s="17"/>
      <c r="E3" s="17"/>
      <c r="F3" s="17"/>
      <c r="G3" s="17"/>
      <c r="H3" s="16"/>
      <c r="I3" s="16"/>
      <c r="J3" s="16"/>
      <c r="K3" s="16"/>
    </row>
    <row r="4" spans="2:11" ht="59.25" customHeight="1" x14ac:dyDescent="0.4">
      <c r="B4" s="62"/>
      <c r="C4" s="63" t="s">
        <v>51</v>
      </c>
      <c r="D4" s="63" t="s">
        <v>53</v>
      </c>
      <c r="E4" s="63" t="s">
        <v>44</v>
      </c>
      <c r="F4" s="63" t="s">
        <v>52</v>
      </c>
      <c r="G4" s="87"/>
      <c r="H4" s="63" t="s">
        <v>47</v>
      </c>
      <c r="I4" s="63" t="s">
        <v>54</v>
      </c>
      <c r="J4" s="63" t="s">
        <v>50</v>
      </c>
      <c r="K4" s="63" t="s">
        <v>55</v>
      </c>
    </row>
    <row r="5" spans="2:11" s="58" customFormat="1" ht="19.05" customHeight="1" x14ac:dyDescent="0.4">
      <c r="B5" s="64" t="s">
        <v>0</v>
      </c>
      <c r="C5" s="65">
        <f>crop_comparison!B39</f>
        <v>429.99650000000003</v>
      </c>
      <c r="D5" s="66">
        <f>$C$5/crop_comparison!B4</f>
        <v>3.0714035714285717</v>
      </c>
      <c r="E5" s="67">
        <f>crop_comparison!B45</f>
        <v>495.69650000000001</v>
      </c>
      <c r="F5" s="66">
        <f>E5/crop_comparison!B4</f>
        <v>3.540689285714286</v>
      </c>
      <c r="G5" s="87"/>
      <c r="H5" s="68">
        <f>crop_comparison!B40</f>
        <v>216.80349999999981</v>
      </c>
      <c r="I5" s="69">
        <f>H5/crop_comparison!B4</f>
        <v>1.5485964285714273</v>
      </c>
      <c r="J5" s="80">
        <f>crop_comparison!B46</f>
        <v>151.10349999999983</v>
      </c>
      <c r="K5" s="70">
        <f>J5/crop_comparison!B4</f>
        <v>1.079310714285713</v>
      </c>
    </row>
    <row r="6" spans="2:11" ht="19.05" customHeight="1" x14ac:dyDescent="0.4">
      <c r="B6" s="64" t="s">
        <v>20</v>
      </c>
      <c r="C6" s="65">
        <f>crop_comparison!C39</f>
        <v>252.12850000000006</v>
      </c>
      <c r="D6" s="66">
        <f>$C$6/crop_comparison!C4</f>
        <v>6.3032125000000017</v>
      </c>
      <c r="E6" s="67">
        <f>crop_comparison!C45</f>
        <v>334.75850000000003</v>
      </c>
      <c r="F6" s="66">
        <f>E6/crop_comparison!C4</f>
        <v>8.3689625000000003</v>
      </c>
      <c r="G6" s="87"/>
      <c r="H6" s="68">
        <f>crop_comparison!C40</f>
        <v>121.47149999999996</v>
      </c>
      <c r="I6" s="66">
        <f>H6/crop_comparison!C4</f>
        <v>3.0367874999999991</v>
      </c>
      <c r="J6" s="80">
        <f>crop_comparison!C46</f>
        <v>38.841499999999996</v>
      </c>
      <c r="K6" s="70">
        <f>J6/crop_comparison!C4</f>
        <v>0.97103749999999989</v>
      </c>
    </row>
    <row r="7" spans="2:11" ht="19.05" customHeight="1" x14ac:dyDescent="0.4">
      <c r="B7" s="64" t="s">
        <v>2</v>
      </c>
      <c r="C7" s="65">
        <f>crop_comparison!D39</f>
        <v>198.67999999999998</v>
      </c>
      <c r="D7" s="66">
        <f>$C$7/crop_comparison!D4</f>
        <v>3.9735999999999994</v>
      </c>
      <c r="E7" s="67">
        <f>crop_comparison!D45</f>
        <v>231.98999999999998</v>
      </c>
      <c r="F7" s="66">
        <f>E7/crop_comparison!D4</f>
        <v>4.6397999999999993</v>
      </c>
      <c r="G7" s="87"/>
      <c r="H7" s="68">
        <f>crop_comparison!D40</f>
        <v>47.820000000000022</v>
      </c>
      <c r="I7" s="66">
        <f>H7/crop_comparison!D4</f>
        <v>0.95640000000000047</v>
      </c>
      <c r="J7" s="80">
        <f>crop_comparison!D46</f>
        <v>14.510000000000019</v>
      </c>
      <c r="K7" s="70">
        <f>J7/crop_comparison!D4</f>
        <v>0.2902000000000004</v>
      </c>
    </row>
    <row r="8" spans="2:11" ht="19.05" customHeight="1" x14ac:dyDescent="0.4">
      <c r="B8" s="64" t="s">
        <v>21</v>
      </c>
      <c r="C8" s="65">
        <f>crop_comparison!E39</f>
        <v>264.69000000000005</v>
      </c>
      <c r="D8" s="66">
        <f>$C$8/crop_comparison!E4</f>
        <v>4.8125454545454556</v>
      </c>
      <c r="E8" s="67">
        <f>crop_comparison!E45</f>
        <v>345.35</v>
      </c>
      <c r="F8" s="66">
        <f>E8/crop_comparison!E4</f>
        <v>6.2790909090909093</v>
      </c>
      <c r="G8" s="87"/>
      <c r="H8" s="81">
        <f>crop_comparison!E40</f>
        <v>-39.795000000000073</v>
      </c>
      <c r="I8" s="82">
        <f>H8/crop_comparison!E4</f>
        <v>-0.72354545454545582</v>
      </c>
      <c r="J8" s="81">
        <f>crop_comparison!E46</f>
        <v>-120.45500000000004</v>
      </c>
      <c r="K8" s="83">
        <f>J8/crop_comparison!F5</f>
        <v>-0.14512650602409644</v>
      </c>
    </row>
    <row r="9" spans="2:11" ht="19.05" customHeight="1" x14ac:dyDescent="0.4">
      <c r="B9" s="71" t="s">
        <v>72</v>
      </c>
      <c r="C9" s="72">
        <f>crop_comparison!F39-crop_comparison!F35</f>
        <v>537.3900000000001</v>
      </c>
      <c r="D9" s="73">
        <f>$C$9/crop_comparison!F5</f>
        <v>0.64745783132530133</v>
      </c>
      <c r="E9" s="74">
        <f>crop_comparison!F45-crop_comparison!F35</f>
        <v>650.55000000000007</v>
      </c>
      <c r="F9" s="73">
        <f>E9/crop_comparison!F5</f>
        <v>0.78379518072289167</v>
      </c>
      <c r="G9" s="87"/>
      <c r="H9" s="84">
        <f>crop_comparison!F40</f>
        <v>68.509999999999877</v>
      </c>
      <c r="I9" s="85">
        <f>H9/crop_comparison!F5</f>
        <v>8.2542168674698643E-2</v>
      </c>
      <c r="J9" s="84">
        <f>crop_comparison!F46</f>
        <v>-44.650000000000091</v>
      </c>
      <c r="K9" s="86">
        <f>J9/crop_comparison!F5</f>
        <v>-5.3795180722891675E-2</v>
      </c>
    </row>
    <row r="10" spans="2:11" ht="51" customHeight="1" x14ac:dyDescent="1.2">
      <c r="B10" s="48" t="s">
        <v>62</v>
      </c>
      <c r="C10" s="17"/>
      <c r="D10" s="17"/>
      <c r="E10" s="17"/>
      <c r="F10" s="17"/>
      <c r="G10" s="17"/>
      <c r="H10" s="16"/>
      <c r="I10" s="16"/>
      <c r="J10" s="16"/>
      <c r="K10" s="16"/>
    </row>
    <row r="11" spans="2:11" ht="24.75" customHeight="1" x14ac:dyDescent="1.1499999999999999">
      <c r="B11" s="49" t="s">
        <v>79</v>
      </c>
      <c r="C11" s="17"/>
      <c r="D11" s="17"/>
      <c r="E11" s="17"/>
      <c r="F11" s="17"/>
      <c r="G11" s="17"/>
      <c r="H11" s="16"/>
      <c r="I11" s="16"/>
      <c r="J11" s="16"/>
      <c r="K11" s="16"/>
    </row>
    <row r="12" spans="2:11" ht="68.650000000000006" customHeight="1" thickBot="1" x14ac:dyDescent="0.45">
      <c r="B12" s="28"/>
      <c r="C12" s="28"/>
      <c r="D12" s="63" t="s">
        <v>63</v>
      </c>
      <c r="E12" s="63" t="s">
        <v>64</v>
      </c>
      <c r="F12" s="87"/>
      <c r="G12" s="87"/>
      <c r="H12" s="63" t="s">
        <v>65</v>
      </c>
      <c r="I12" s="63" t="s">
        <v>66</v>
      </c>
      <c r="K12" s="57"/>
    </row>
    <row r="13" spans="2:11" ht="18.5" customHeight="1" x14ac:dyDescent="0.4">
      <c r="B13" s="75" t="s">
        <v>56</v>
      </c>
      <c r="C13" s="89">
        <v>0</v>
      </c>
      <c r="D13" s="66">
        <f>C13*C5</f>
        <v>0</v>
      </c>
      <c r="E13" s="70">
        <f>C13*E5</f>
        <v>0</v>
      </c>
      <c r="F13" s="87"/>
      <c r="G13" s="87"/>
      <c r="H13" s="66">
        <f>C13*H5</f>
        <v>0</v>
      </c>
      <c r="I13" s="70">
        <f>C13*J5</f>
        <v>0</v>
      </c>
    </row>
    <row r="14" spans="2:11" ht="18.5" customHeight="1" x14ac:dyDescent="0.4">
      <c r="B14" s="75" t="s">
        <v>57</v>
      </c>
      <c r="C14" s="90">
        <v>0</v>
      </c>
      <c r="D14" s="66">
        <f>C14*C6</f>
        <v>0</v>
      </c>
      <c r="E14" s="70">
        <f>C14*E6</f>
        <v>0</v>
      </c>
      <c r="F14" s="87"/>
      <c r="G14" s="87"/>
      <c r="H14" s="66">
        <f>C14*H6</f>
        <v>0</v>
      </c>
      <c r="I14" s="70">
        <f>C14*J6</f>
        <v>0</v>
      </c>
    </row>
    <row r="15" spans="2:11" ht="18.5" customHeight="1" x14ac:dyDescent="0.4">
      <c r="B15" s="75" t="s">
        <v>60</v>
      </c>
      <c r="C15" s="90">
        <v>0</v>
      </c>
      <c r="D15" s="66">
        <f>$C$15*$C$7</f>
        <v>0</v>
      </c>
      <c r="E15" s="70">
        <f>$C$15*$E$7</f>
        <v>0</v>
      </c>
      <c r="F15" s="87"/>
      <c r="G15" s="87"/>
      <c r="H15" s="66">
        <f>$C$15*$H$7</f>
        <v>0</v>
      </c>
      <c r="I15" s="70">
        <f>$C$15*$J$7</f>
        <v>0</v>
      </c>
    </row>
    <row r="16" spans="2:11" ht="18.5" customHeight="1" x14ac:dyDescent="0.4">
      <c r="B16" s="75" t="s">
        <v>73</v>
      </c>
      <c r="C16" s="90">
        <v>0</v>
      </c>
      <c r="D16" s="66">
        <f>$C$15*$C$7</f>
        <v>0</v>
      </c>
      <c r="E16" s="70">
        <f>$C$15*$E$7</f>
        <v>0</v>
      </c>
      <c r="F16" s="87"/>
      <c r="G16" s="87"/>
      <c r="H16" s="66">
        <f>$C$15*$H$7</f>
        <v>0</v>
      </c>
      <c r="I16" s="70">
        <f>$C$15*$J$7</f>
        <v>0</v>
      </c>
    </row>
    <row r="17" spans="2:11" ht="18.5" customHeight="1" x14ac:dyDescent="0.4">
      <c r="B17" s="75" t="s">
        <v>58</v>
      </c>
      <c r="C17" s="90">
        <v>0</v>
      </c>
      <c r="D17" s="66">
        <f>C17*C8</f>
        <v>0</v>
      </c>
      <c r="E17" s="70">
        <f>C17*E8</f>
        <v>0</v>
      </c>
      <c r="F17" s="87"/>
      <c r="G17" s="87"/>
      <c r="H17" s="66">
        <f>C17*H8</f>
        <v>0</v>
      </c>
      <c r="I17" s="70">
        <f>C17*J8</f>
        <v>0</v>
      </c>
    </row>
    <row r="18" spans="2:11" ht="18.5" customHeight="1" thickBot="1" x14ac:dyDescent="0.45">
      <c r="B18" s="75" t="s">
        <v>59</v>
      </c>
      <c r="C18" s="91">
        <v>0</v>
      </c>
      <c r="D18" s="76">
        <f>C18*C9</f>
        <v>0</v>
      </c>
      <c r="E18" s="77">
        <f>C18*E9</f>
        <v>0</v>
      </c>
      <c r="F18" s="87"/>
      <c r="G18" s="88"/>
      <c r="H18" s="78">
        <f>C18*H9</f>
        <v>0</v>
      </c>
      <c r="I18" s="77">
        <f>C18*J9</f>
        <v>0</v>
      </c>
    </row>
    <row r="19" spans="2:11" ht="19.25" customHeight="1" x14ac:dyDescent="0.4">
      <c r="B19" s="75" t="s">
        <v>61</v>
      </c>
      <c r="C19" s="79">
        <f>SUM(C13:C14,C16:C18)</f>
        <v>0</v>
      </c>
      <c r="D19" s="66">
        <f>SUM(D13:D18)</f>
        <v>0</v>
      </c>
      <c r="E19" s="70">
        <f>SUM(E13:E18)</f>
        <v>0</v>
      </c>
      <c r="F19" s="28"/>
      <c r="G19" s="15"/>
      <c r="H19" s="66">
        <f>SUM(H13:H18)</f>
        <v>0</v>
      </c>
      <c r="I19" s="70">
        <f>SUM(I13:I18)</f>
        <v>0</v>
      </c>
    </row>
    <row r="23" spans="2:11" x14ac:dyDescent="0.35">
      <c r="C23" s="59"/>
      <c r="D23" s="60"/>
    </row>
    <row r="24" spans="2:11" x14ac:dyDescent="0.35">
      <c r="C24" s="59"/>
      <c r="D24" s="61"/>
    </row>
    <row r="28" spans="2:11" x14ac:dyDescent="0.35">
      <c r="B28" s="58"/>
      <c r="C28" s="58"/>
      <c r="D28" s="58"/>
      <c r="E28" s="58"/>
      <c r="F28" s="58"/>
      <c r="G28" s="58"/>
      <c r="H28" s="58"/>
      <c r="I28" s="58"/>
      <c r="J28" s="58"/>
      <c r="K28" s="58"/>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130" zoomScaleNormal="130" workbookViewId="0">
      <selection activeCell="F21" sqref="F21"/>
    </sheetView>
  </sheetViews>
  <sheetFormatPr defaultRowHeight="14.25" x14ac:dyDescent="0.45"/>
  <sheetData>
    <row r="1" spans="1:10" ht="14.65" thickTop="1" x14ac:dyDescent="0.45">
      <c r="A1" s="3" t="s">
        <v>12</v>
      </c>
      <c r="B1" s="4" t="s">
        <v>0</v>
      </c>
      <c r="C1" s="4" t="s">
        <v>1</v>
      </c>
      <c r="D1" s="4" t="s">
        <v>2</v>
      </c>
      <c r="E1" s="4" t="s">
        <v>13</v>
      </c>
      <c r="F1" s="18" t="s">
        <v>21</v>
      </c>
    </row>
    <row r="2" spans="1:10" x14ac:dyDescent="0.45">
      <c r="A2" s="5"/>
      <c r="B2" s="6" t="s">
        <v>14</v>
      </c>
      <c r="C2" s="6" t="s">
        <v>14</v>
      </c>
      <c r="D2" s="6" t="s">
        <v>14</v>
      </c>
      <c r="E2" s="6" t="s">
        <v>14</v>
      </c>
      <c r="F2" s="24" t="s">
        <v>14</v>
      </c>
    </row>
    <row r="3" spans="1:10" x14ac:dyDescent="0.45">
      <c r="A3" s="5">
        <v>2010</v>
      </c>
      <c r="B3" s="7">
        <v>91</v>
      </c>
      <c r="C3" s="7">
        <v>26</v>
      </c>
      <c r="D3" s="7">
        <v>38</v>
      </c>
      <c r="E3" s="7">
        <v>838</v>
      </c>
      <c r="F3" s="19"/>
    </row>
    <row r="4" spans="1:10" x14ac:dyDescent="0.45">
      <c r="A4" s="5">
        <v>2011</v>
      </c>
      <c r="B4" s="7">
        <v>84</v>
      </c>
      <c r="C4" s="7">
        <v>30.5</v>
      </c>
      <c r="D4" s="7">
        <v>68</v>
      </c>
      <c r="E4" s="7">
        <v>616</v>
      </c>
      <c r="F4" s="19"/>
    </row>
    <row r="5" spans="1:10" x14ac:dyDescent="0.45">
      <c r="A5" s="5">
        <v>2012</v>
      </c>
      <c r="B5" s="7">
        <v>117</v>
      </c>
      <c r="C5" s="7">
        <v>39.5</v>
      </c>
      <c r="D5" s="7">
        <v>57</v>
      </c>
      <c r="E5" s="20">
        <v>1014</v>
      </c>
      <c r="F5" s="19"/>
    </row>
    <row r="6" spans="1:10" x14ac:dyDescent="0.45">
      <c r="A6" s="5">
        <v>2013</v>
      </c>
      <c r="B6" s="7">
        <v>142</v>
      </c>
      <c r="C6" s="7">
        <v>33.5</v>
      </c>
      <c r="D6" s="7">
        <v>57</v>
      </c>
      <c r="E6" s="7">
        <v>799</v>
      </c>
      <c r="F6" s="19"/>
    </row>
    <row r="7" spans="1:10" x14ac:dyDescent="0.45">
      <c r="A7" s="5">
        <v>2014</v>
      </c>
      <c r="B7" s="7">
        <v>132</v>
      </c>
      <c r="C7" s="7">
        <v>40</v>
      </c>
      <c r="D7" s="7">
        <v>58</v>
      </c>
      <c r="E7" s="21">
        <v>1038</v>
      </c>
      <c r="F7" s="19"/>
    </row>
    <row r="8" spans="1:10" x14ac:dyDescent="0.45">
      <c r="A8" s="5">
        <v>2015</v>
      </c>
      <c r="B8">
        <v>113</v>
      </c>
      <c r="C8">
        <v>32</v>
      </c>
      <c r="D8">
        <v>53</v>
      </c>
      <c r="E8" s="22">
        <v>713</v>
      </c>
      <c r="F8" s="19"/>
    </row>
    <row r="9" spans="1:10" x14ac:dyDescent="0.45">
      <c r="A9" s="5">
        <v>2016</v>
      </c>
      <c r="B9">
        <v>129</v>
      </c>
      <c r="C9">
        <v>35</v>
      </c>
      <c r="D9">
        <v>41</v>
      </c>
      <c r="E9" s="22">
        <v>646</v>
      </c>
      <c r="F9" s="19">
        <v>55</v>
      </c>
    </row>
    <row r="10" spans="1:10" x14ac:dyDescent="0.45">
      <c r="A10" s="5">
        <v>2017</v>
      </c>
      <c r="B10">
        <v>142</v>
      </c>
      <c r="C10">
        <v>40</v>
      </c>
      <c r="D10">
        <v>55</v>
      </c>
      <c r="E10" s="22">
        <v>961</v>
      </c>
      <c r="F10" s="19">
        <v>50</v>
      </c>
    </row>
    <row r="11" spans="1:10" ht="14.65" thickBot="1" x14ac:dyDescent="0.5">
      <c r="A11" s="5">
        <v>2018</v>
      </c>
      <c r="B11">
        <v>117</v>
      </c>
      <c r="C11">
        <v>35</v>
      </c>
      <c r="D11">
        <v>57</v>
      </c>
      <c r="E11" s="149">
        <v>828</v>
      </c>
      <c r="F11" s="19"/>
      <c r="I11" t="s">
        <v>191</v>
      </c>
      <c r="J11" t="s">
        <v>195</v>
      </c>
    </row>
    <row r="12" spans="1:10" ht="15" thickTop="1" thickBot="1" x14ac:dyDescent="0.5">
      <c r="A12" s="8" t="s">
        <v>16</v>
      </c>
      <c r="B12" s="1">
        <f>AVERAGE(B9:B11)</f>
        <v>129.33333333333334</v>
      </c>
      <c r="C12" s="1">
        <f t="shared" ref="C12:E12" si="0">AVERAGE(C9:C11)</f>
        <v>36.666666666666664</v>
      </c>
      <c r="D12" s="1">
        <f t="shared" si="0"/>
        <v>51</v>
      </c>
      <c r="E12" s="1">
        <f t="shared" si="0"/>
        <v>811.66666666666663</v>
      </c>
      <c r="F12" s="26"/>
      <c r="I12" t="s">
        <v>192</v>
      </c>
      <c r="J12">
        <v>117</v>
      </c>
    </row>
    <row r="13" spans="1:10" ht="15" thickTop="1" thickBot="1" x14ac:dyDescent="0.5">
      <c r="A13" s="9" t="s">
        <v>15</v>
      </c>
      <c r="B13" s="2">
        <f>AVERAGE(B7:B11)</f>
        <v>126.6</v>
      </c>
      <c r="C13" s="2">
        <f t="shared" ref="C13:E13" si="1">AVERAGE(C7:C11)</f>
        <v>36.4</v>
      </c>
      <c r="D13" s="2">
        <f t="shared" si="1"/>
        <v>52.8</v>
      </c>
      <c r="E13" s="2">
        <f t="shared" si="1"/>
        <v>837.2</v>
      </c>
      <c r="F13" s="25">
        <f>AVERAGE(F9:F10)</f>
        <v>52.5</v>
      </c>
      <c r="I13" t="s">
        <v>193</v>
      </c>
      <c r="J13">
        <v>828</v>
      </c>
    </row>
    <row r="14" spans="1:10" ht="14.65" thickTop="1" x14ac:dyDescent="0.45">
      <c r="A14" s="5" t="s">
        <v>17</v>
      </c>
      <c r="B14" s="10">
        <f>B12/B13</f>
        <v>1.021590310689837</v>
      </c>
      <c r="C14" s="10">
        <f>C12/C13</f>
        <v>1.0073260073260073</v>
      </c>
      <c r="D14" s="10">
        <f>D12/D13</f>
        <v>0.96590909090909094</v>
      </c>
      <c r="E14" s="10">
        <f>E12/E13</f>
        <v>0.96950151297977372</v>
      </c>
      <c r="F14" s="19"/>
      <c r="I14" t="s">
        <v>96</v>
      </c>
      <c r="J14">
        <v>35</v>
      </c>
    </row>
    <row r="15" spans="1:10" ht="14.65" thickBot="1" x14ac:dyDescent="0.5">
      <c r="A15" s="11" t="s">
        <v>18</v>
      </c>
      <c r="B15" s="12"/>
      <c r="C15" s="12"/>
      <c r="D15" s="12"/>
      <c r="E15" s="12"/>
      <c r="F15" s="23"/>
      <c r="I15" t="s">
        <v>194</v>
      </c>
      <c r="J15">
        <v>57</v>
      </c>
    </row>
    <row r="16" spans="1:10" ht="14.65" thickTop="1" x14ac:dyDescent="0.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70" zoomScaleNormal="70" workbookViewId="0">
      <selection activeCell="R47" sqref="R47"/>
    </sheetView>
  </sheetViews>
  <sheetFormatPr defaultRowHeight="14.25" x14ac:dyDescent="0.45"/>
  <cols>
    <col min="2" max="2" width="20.19921875" customWidth="1"/>
    <col min="8" max="8" width="15.19921875" customWidth="1"/>
    <col min="15" max="15" width="25" bestFit="1" customWidth="1"/>
  </cols>
  <sheetData>
    <row r="1" spans="1:17" ht="21" x14ac:dyDescent="0.65">
      <c r="A1" s="154" t="s">
        <v>96</v>
      </c>
      <c r="B1" s="154"/>
      <c r="C1" s="154"/>
      <c r="D1" s="154"/>
      <c r="E1" s="154"/>
      <c r="G1" s="154" t="s">
        <v>188</v>
      </c>
      <c r="H1" s="154"/>
      <c r="I1" s="154"/>
      <c r="J1" s="154"/>
      <c r="K1" s="154"/>
    </row>
    <row r="2" spans="1:17" ht="18" x14ac:dyDescent="0.55000000000000004">
      <c r="A2" s="155" t="s">
        <v>97</v>
      </c>
      <c r="B2" s="155"/>
      <c r="C2" s="155"/>
      <c r="D2" s="108"/>
      <c r="E2" s="109"/>
      <c r="G2" s="155" t="s">
        <v>97</v>
      </c>
      <c r="H2" s="155"/>
      <c r="I2" s="155"/>
      <c r="J2" s="108"/>
      <c r="K2" s="109"/>
      <c r="L2" s="110"/>
      <c r="P2" t="s">
        <v>1</v>
      </c>
      <c r="Q2" t="s">
        <v>0</v>
      </c>
    </row>
    <row r="3" spans="1:17" x14ac:dyDescent="0.45">
      <c r="A3" s="110"/>
      <c r="B3" s="111" t="s">
        <v>98</v>
      </c>
      <c r="C3" s="112">
        <v>0</v>
      </c>
      <c r="D3" s="112"/>
      <c r="E3" s="109" t="s">
        <v>99</v>
      </c>
      <c r="G3" s="110"/>
      <c r="H3" s="111" t="s">
        <v>98</v>
      </c>
      <c r="I3" s="112">
        <v>138.24</v>
      </c>
      <c r="J3" s="112"/>
      <c r="K3" s="109" t="s">
        <v>99</v>
      </c>
      <c r="L3" s="110"/>
      <c r="O3" t="str">
        <f>A2</f>
        <v>MOUNTAIN</v>
      </c>
      <c r="P3" s="148">
        <f>E4</f>
        <v>0</v>
      </c>
      <c r="Q3" s="148">
        <f>K4</f>
        <v>144.20388888888888</v>
      </c>
    </row>
    <row r="4" spans="1:17" x14ac:dyDescent="0.45">
      <c r="A4" s="110"/>
      <c r="B4" s="111" t="s">
        <v>100</v>
      </c>
      <c r="C4" s="112">
        <v>0</v>
      </c>
      <c r="D4" s="112"/>
      <c r="E4" s="113">
        <f>AVERAGE(C3:C8)</f>
        <v>0</v>
      </c>
      <c r="G4" s="110"/>
      <c r="H4" s="111" t="s">
        <v>100</v>
      </c>
      <c r="I4" s="112">
        <v>184.06666666666669</v>
      </c>
      <c r="J4" s="112"/>
      <c r="K4" s="113">
        <f>AVERAGE(I3:I8)</f>
        <v>144.20388888888888</v>
      </c>
      <c r="L4" s="110"/>
      <c r="O4" t="str">
        <f>A9</f>
        <v>PIEDMONT</v>
      </c>
      <c r="P4" s="148">
        <f>E11</f>
        <v>33.125</v>
      </c>
      <c r="Q4" s="148">
        <f>K11</f>
        <v>116.75890625</v>
      </c>
    </row>
    <row r="5" spans="1:17" x14ac:dyDescent="0.45">
      <c r="A5" s="110"/>
      <c r="B5" s="111" t="s">
        <v>101</v>
      </c>
      <c r="C5" s="112">
        <v>0</v>
      </c>
      <c r="D5" s="112"/>
      <c r="E5" s="109" t="s">
        <v>102</v>
      </c>
      <c r="G5" s="110"/>
      <c r="H5" s="111" t="s">
        <v>101</v>
      </c>
      <c r="I5" s="112">
        <v>141.66666666666666</v>
      </c>
      <c r="J5" s="112"/>
      <c r="K5" s="109" t="s">
        <v>102</v>
      </c>
      <c r="L5" s="110"/>
      <c r="O5" t="str">
        <f>A46</f>
        <v>SANDHILLS</v>
      </c>
      <c r="P5" s="148">
        <f>E48</f>
        <v>28.5075</v>
      </c>
      <c r="Q5" s="148">
        <f>K44</f>
        <v>99.037499999999994</v>
      </c>
    </row>
    <row r="6" spans="1:17" x14ac:dyDescent="0.45">
      <c r="A6" s="110"/>
      <c r="B6" s="111" t="s">
        <v>103</v>
      </c>
      <c r="C6" s="112">
        <v>0</v>
      </c>
      <c r="D6" s="112"/>
      <c r="E6" s="113">
        <f>MEDIAN(C3:C8)</f>
        <v>0</v>
      </c>
      <c r="G6" s="110"/>
      <c r="H6" s="111" t="s">
        <v>103</v>
      </c>
      <c r="I6" s="112">
        <v>167.60000000000002</v>
      </c>
      <c r="J6" s="112"/>
      <c r="K6" s="113">
        <f>MEDIAN(I3:I8)</f>
        <v>139.95333333333332</v>
      </c>
      <c r="L6" s="110"/>
      <c r="O6" t="str">
        <f>A51</f>
        <v>COASTAL PLAIN</v>
      </c>
      <c r="P6" s="148">
        <f>E53</f>
        <v>34.547272727272734</v>
      </c>
      <c r="Q6" s="148">
        <f>K49</f>
        <v>125.43007575757575</v>
      </c>
    </row>
    <row r="7" spans="1:17" x14ac:dyDescent="0.45">
      <c r="A7" s="110"/>
      <c r="B7" s="111" t="s">
        <v>104</v>
      </c>
      <c r="C7" s="112">
        <v>0</v>
      </c>
      <c r="D7" s="112"/>
      <c r="E7" s="109" t="s">
        <v>105</v>
      </c>
      <c r="G7" s="110"/>
      <c r="H7" s="111" t="s">
        <v>104</v>
      </c>
      <c r="I7" s="112">
        <v>111.5</v>
      </c>
      <c r="J7" s="112"/>
      <c r="K7" s="109" t="s">
        <v>105</v>
      </c>
      <c r="L7" s="110"/>
      <c r="O7" t="str">
        <f>A74</f>
        <v>TIDEWATER</v>
      </c>
      <c r="P7" s="148">
        <f>E76</f>
        <v>40.875714285714288</v>
      </c>
      <c r="Q7" s="148">
        <f>K72</f>
        <v>147.80357142857142</v>
      </c>
    </row>
    <row r="8" spans="1:17" x14ac:dyDescent="0.45">
      <c r="A8" s="110"/>
      <c r="B8" s="111" t="s">
        <v>106</v>
      </c>
      <c r="C8" s="112">
        <v>0</v>
      </c>
      <c r="D8" s="112"/>
      <c r="E8" s="113">
        <f>(MAX(C3:C8))-(MIN(C3:C8))</f>
        <v>0</v>
      </c>
      <c r="G8" s="110"/>
      <c r="H8" s="111" t="s">
        <v>106</v>
      </c>
      <c r="I8" s="112">
        <v>122.14999999999999</v>
      </c>
      <c r="J8" s="112"/>
      <c r="K8" s="113">
        <f>(MAX(I3:I8))-(MIN(I3:I8))</f>
        <v>72.566666666666691</v>
      </c>
      <c r="L8" s="110"/>
      <c r="O8" t="str">
        <f>B89</f>
        <v>OTHER COUNTIES COMBINED</v>
      </c>
      <c r="P8" s="148">
        <f>C89</f>
        <v>37.840000000000003</v>
      </c>
      <c r="Q8" s="148">
        <f>I85</f>
        <v>125.16749999999999</v>
      </c>
    </row>
    <row r="9" spans="1:17" ht="18" x14ac:dyDescent="0.55000000000000004">
      <c r="A9" s="156" t="s">
        <v>107</v>
      </c>
      <c r="B9" s="156"/>
      <c r="C9" s="156"/>
      <c r="D9" s="114"/>
      <c r="E9" s="115"/>
      <c r="G9" s="156" t="s">
        <v>107</v>
      </c>
      <c r="H9" s="156"/>
      <c r="I9" s="156"/>
      <c r="J9" s="114"/>
      <c r="K9" s="115"/>
      <c r="L9" s="118"/>
    </row>
    <row r="10" spans="1:17" x14ac:dyDescent="0.45">
      <c r="A10" s="116"/>
      <c r="B10" s="117" t="s">
        <v>108</v>
      </c>
      <c r="C10" s="118">
        <v>35.72</v>
      </c>
      <c r="D10" s="118"/>
      <c r="E10" s="119" t="s">
        <v>99</v>
      </c>
      <c r="G10" s="116"/>
      <c r="H10" s="117" t="s">
        <v>108</v>
      </c>
      <c r="I10" s="118">
        <v>128.07500000000002</v>
      </c>
      <c r="J10" s="118"/>
      <c r="K10" s="119" t="s">
        <v>99</v>
      </c>
      <c r="L10" s="116"/>
    </row>
    <row r="11" spans="1:17" x14ac:dyDescent="0.45">
      <c r="A11" s="116"/>
      <c r="B11" s="117" t="s">
        <v>109</v>
      </c>
      <c r="C11" s="118">
        <v>40.299999999999997</v>
      </c>
      <c r="D11" s="118"/>
      <c r="E11" s="115">
        <f>AVERAGE(C10:C45)</f>
        <v>33.125</v>
      </c>
      <c r="G11" s="116"/>
      <c r="H11" s="117" t="s">
        <v>109</v>
      </c>
      <c r="I11" s="118">
        <v>131</v>
      </c>
      <c r="J11" s="118"/>
      <c r="K11" s="115">
        <f>AVERAGE(I10:I41)</f>
        <v>116.75890625</v>
      </c>
      <c r="L11" s="116"/>
    </row>
    <row r="12" spans="1:17" x14ac:dyDescent="0.45">
      <c r="A12" s="116"/>
      <c r="B12" s="117" t="s">
        <v>110</v>
      </c>
      <c r="C12" s="118">
        <v>31.13</v>
      </c>
      <c r="D12" s="118"/>
      <c r="E12" s="119" t="s">
        <v>102</v>
      </c>
      <c r="G12" s="116"/>
      <c r="H12" s="117" t="s">
        <v>110</v>
      </c>
      <c r="I12" s="118">
        <v>107.175</v>
      </c>
      <c r="J12" s="118"/>
      <c r="K12" s="119" t="s">
        <v>102</v>
      </c>
      <c r="L12" s="116"/>
    </row>
    <row r="13" spans="1:17" x14ac:dyDescent="0.45">
      <c r="A13" s="116"/>
      <c r="B13" s="117" t="s">
        <v>111</v>
      </c>
      <c r="C13" s="118">
        <v>36.049999999999997</v>
      </c>
      <c r="D13" s="118"/>
      <c r="E13" s="115">
        <f>MEDIAN(C10:C45)</f>
        <v>33.82</v>
      </c>
      <c r="G13" s="116"/>
      <c r="H13" s="117" t="s">
        <v>111</v>
      </c>
      <c r="I13" s="118">
        <v>98.440000000000012</v>
      </c>
      <c r="J13" s="118"/>
      <c r="K13" s="115">
        <f>MEDIAN(I10:I41)</f>
        <v>118.63999999999999</v>
      </c>
      <c r="L13" s="116"/>
    </row>
    <row r="14" spans="1:17" x14ac:dyDescent="0.45">
      <c r="A14" s="116"/>
      <c r="B14" s="117" t="s">
        <v>112</v>
      </c>
      <c r="C14" s="118">
        <v>30.43</v>
      </c>
      <c r="D14" s="118"/>
      <c r="E14" s="119" t="s">
        <v>105</v>
      </c>
      <c r="G14" s="116"/>
      <c r="H14" s="117" t="s">
        <v>112</v>
      </c>
      <c r="I14" s="118">
        <v>119.32000000000001</v>
      </c>
      <c r="J14" s="118"/>
      <c r="K14" s="119" t="s">
        <v>105</v>
      </c>
      <c r="L14" s="116"/>
    </row>
    <row r="15" spans="1:17" x14ac:dyDescent="0.45">
      <c r="A15" s="116"/>
      <c r="B15" s="117" t="s">
        <v>113</v>
      </c>
      <c r="C15" s="118">
        <v>39.93</v>
      </c>
      <c r="D15" s="118"/>
      <c r="E15" s="115">
        <f>(MAX(C10:C45))-(MIN(C10:C45))</f>
        <v>17.150000000000002</v>
      </c>
      <c r="G15" s="116"/>
      <c r="H15" s="117" t="s">
        <v>189</v>
      </c>
      <c r="I15" s="118">
        <v>130.4</v>
      </c>
      <c r="J15" s="118"/>
      <c r="K15" s="115">
        <f>(MAX(I10:I41))-(MIN(I10:I41))</f>
        <v>60.975000000000009</v>
      </c>
      <c r="L15" s="116"/>
    </row>
    <row r="16" spans="1:17" x14ac:dyDescent="0.45">
      <c r="A16" s="116"/>
      <c r="B16" s="117" t="s">
        <v>114</v>
      </c>
      <c r="C16" s="118">
        <v>30.5</v>
      </c>
      <c r="D16" s="118"/>
      <c r="E16" s="119"/>
      <c r="G16" s="116"/>
      <c r="H16" s="117" t="s">
        <v>114</v>
      </c>
      <c r="I16" s="118">
        <v>114.83333333333333</v>
      </c>
      <c r="J16" s="118"/>
      <c r="K16" s="119"/>
      <c r="L16" s="116"/>
    </row>
    <row r="17" spans="1:12" x14ac:dyDescent="0.45">
      <c r="A17" s="120"/>
      <c r="B17" s="121" t="s">
        <v>115</v>
      </c>
      <c r="C17" s="122">
        <v>34.020000000000003</v>
      </c>
      <c r="D17" s="122"/>
      <c r="E17" s="123"/>
      <c r="G17" s="120"/>
      <c r="H17" s="121" t="s">
        <v>115</v>
      </c>
      <c r="I17" s="122">
        <v>125.7</v>
      </c>
      <c r="J17" s="122"/>
      <c r="K17" s="123"/>
      <c r="L17" s="120"/>
    </row>
    <row r="18" spans="1:12" x14ac:dyDescent="0.45">
      <c r="A18" s="116"/>
      <c r="B18" s="117" t="s">
        <v>116</v>
      </c>
      <c r="C18" s="118">
        <v>36.83</v>
      </c>
      <c r="D18" s="118"/>
      <c r="E18" s="119"/>
      <c r="G18" s="116"/>
      <c r="H18" s="117" t="s">
        <v>116</v>
      </c>
      <c r="I18" s="118">
        <v>113.16666666666667</v>
      </c>
      <c r="J18" s="118"/>
      <c r="K18" s="119"/>
      <c r="L18" s="116"/>
    </row>
    <row r="19" spans="1:12" x14ac:dyDescent="0.45">
      <c r="A19" s="116"/>
      <c r="B19" s="117" t="s">
        <v>117</v>
      </c>
      <c r="C19" s="118">
        <v>31.26</v>
      </c>
      <c r="D19" s="118"/>
      <c r="E19" s="119"/>
      <c r="G19" s="116"/>
      <c r="H19" s="117" t="s">
        <v>117</v>
      </c>
      <c r="I19" s="118">
        <v>101.05000000000001</v>
      </c>
      <c r="J19" s="118"/>
      <c r="K19" s="119"/>
      <c r="L19" s="116"/>
    </row>
    <row r="20" spans="1:12" x14ac:dyDescent="0.45">
      <c r="A20" s="116"/>
      <c r="B20" s="117" t="s">
        <v>118</v>
      </c>
      <c r="C20" s="118">
        <v>33.72</v>
      </c>
      <c r="D20" s="118"/>
      <c r="E20" s="119"/>
      <c r="G20" s="116"/>
      <c r="H20" s="117" t="s">
        <v>118</v>
      </c>
      <c r="I20" s="118">
        <v>117.97999999999999</v>
      </c>
      <c r="J20" s="118"/>
      <c r="K20" s="119"/>
      <c r="L20" s="116"/>
    </row>
    <row r="21" spans="1:12" x14ac:dyDescent="0.45">
      <c r="A21" s="116"/>
      <c r="B21" s="117" t="s">
        <v>119</v>
      </c>
      <c r="C21" s="118">
        <v>35.96</v>
      </c>
      <c r="D21" s="118"/>
      <c r="E21" s="116"/>
      <c r="G21" s="116"/>
      <c r="H21" s="117" t="s">
        <v>119</v>
      </c>
      <c r="I21" s="118">
        <v>120.82000000000001</v>
      </c>
      <c r="J21" s="118"/>
      <c r="K21" s="116"/>
      <c r="L21" s="116"/>
    </row>
    <row r="22" spans="1:12" x14ac:dyDescent="0.45">
      <c r="A22" s="116"/>
      <c r="B22" s="117" t="s">
        <v>120</v>
      </c>
      <c r="C22" s="118">
        <v>28.35</v>
      </c>
      <c r="D22" s="118"/>
      <c r="E22" s="116"/>
      <c r="G22" s="116"/>
      <c r="H22" s="117" t="s">
        <v>120</v>
      </c>
      <c r="I22" s="118">
        <v>105.3</v>
      </c>
      <c r="J22" s="118"/>
      <c r="K22" s="116"/>
      <c r="L22" s="116"/>
    </row>
    <row r="23" spans="1:12" x14ac:dyDescent="0.45">
      <c r="A23" s="116"/>
      <c r="B23" s="117" t="s">
        <v>121</v>
      </c>
      <c r="C23" s="118">
        <v>26.02</v>
      </c>
      <c r="D23" s="118"/>
      <c r="E23" s="119"/>
      <c r="G23" s="116"/>
      <c r="H23" s="117" t="s">
        <v>121</v>
      </c>
      <c r="I23" s="118">
        <v>120.60000000000001</v>
      </c>
      <c r="J23" s="118"/>
      <c r="K23" s="119"/>
      <c r="L23" s="116"/>
    </row>
    <row r="24" spans="1:12" x14ac:dyDescent="0.45">
      <c r="A24" s="116"/>
      <c r="B24" s="117" t="s">
        <v>122</v>
      </c>
      <c r="C24" s="118">
        <v>28.6</v>
      </c>
      <c r="D24" s="118"/>
      <c r="E24" s="119"/>
      <c r="G24" s="116"/>
      <c r="H24" s="117" t="s">
        <v>122</v>
      </c>
      <c r="I24" s="118">
        <v>102.6</v>
      </c>
      <c r="J24" s="118"/>
      <c r="K24" s="119"/>
      <c r="L24" s="116"/>
    </row>
    <row r="25" spans="1:12" x14ac:dyDescent="0.45">
      <c r="A25" s="116"/>
      <c r="B25" s="117" t="s">
        <v>123</v>
      </c>
      <c r="C25" s="118">
        <v>34.880000000000003</v>
      </c>
      <c r="D25" s="118"/>
      <c r="E25" s="119"/>
      <c r="G25" s="116"/>
      <c r="H25" s="117" t="s">
        <v>123</v>
      </c>
      <c r="I25" s="118">
        <v>109.72</v>
      </c>
      <c r="J25" s="118"/>
      <c r="K25" s="119"/>
      <c r="L25" s="116"/>
    </row>
    <row r="26" spans="1:12" x14ac:dyDescent="0.45">
      <c r="A26" s="116"/>
      <c r="B26" s="117" t="s">
        <v>124</v>
      </c>
      <c r="C26" s="118">
        <v>38.15</v>
      </c>
      <c r="D26" s="118"/>
      <c r="E26" s="119"/>
      <c r="G26" s="116"/>
      <c r="H26" s="117" t="s">
        <v>124</v>
      </c>
      <c r="I26" s="118">
        <v>125.77500000000001</v>
      </c>
      <c r="J26" s="118"/>
      <c r="K26" s="119"/>
      <c r="L26" s="116"/>
    </row>
    <row r="27" spans="1:12" x14ac:dyDescent="0.45">
      <c r="A27" s="116"/>
      <c r="B27" s="117" t="s">
        <v>125</v>
      </c>
      <c r="C27" s="118">
        <v>31.76</v>
      </c>
      <c r="D27" s="118"/>
      <c r="E27" s="119"/>
      <c r="G27" s="116"/>
      <c r="H27" s="117" t="s">
        <v>125</v>
      </c>
      <c r="I27" s="118">
        <v>91.75</v>
      </c>
      <c r="J27" s="118"/>
      <c r="K27" s="119"/>
      <c r="L27" s="116"/>
    </row>
    <row r="28" spans="1:12" x14ac:dyDescent="0.45">
      <c r="A28" s="116"/>
      <c r="B28" s="117" t="s">
        <v>126</v>
      </c>
      <c r="C28" s="118">
        <v>31.25</v>
      </c>
      <c r="D28" s="118"/>
      <c r="E28" s="119"/>
      <c r="G28" s="116"/>
      <c r="H28" s="117" t="s">
        <v>126</v>
      </c>
      <c r="I28" s="118">
        <v>119.3</v>
      </c>
      <c r="J28" s="118"/>
      <c r="K28" s="119"/>
      <c r="L28" s="116"/>
    </row>
    <row r="29" spans="1:12" x14ac:dyDescent="0.45">
      <c r="A29" s="116"/>
      <c r="B29" s="117" t="s">
        <v>127</v>
      </c>
      <c r="C29" s="118">
        <v>35.96</v>
      </c>
      <c r="D29" s="118"/>
      <c r="E29" s="119"/>
      <c r="G29" s="116"/>
      <c r="H29" s="117" t="s">
        <v>127</v>
      </c>
      <c r="I29" s="118">
        <v>134.47999999999999</v>
      </c>
      <c r="J29" s="118"/>
      <c r="K29" s="119"/>
      <c r="L29" s="116"/>
    </row>
    <row r="30" spans="1:12" x14ac:dyDescent="0.45">
      <c r="A30" s="116"/>
      <c r="B30" s="117" t="s">
        <v>128</v>
      </c>
      <c r="C30" s="118">
        <v>30.66</v>
      </c>
      <c r="D30" s="118"/>
      <c r="E30" s="119"/>
      <c r="G30" s="116"/>
      <c r="H30" s="117" t="s">
        <v>128</v>
      </c>
      <c r="I30" s="118">
        <v>128.57500000000002</v>
      </c>
      <c r="J30" s="118"/>
      <c r="K30" s="119"/>
      <c r="L30" s="116"/>
    </row>
    <row r="31" spans="1:12" x14ac:dyDescent="0.45">
      <c r="A31" s="116"/>
      <c r="B31" s="117" t="s">
        <v>129</v>
      </c>
      <c r="C31" s="118">
        <v>34.119999999999997</v>
      </c>
      <c r="D31" s="118"/>
      <c r="E31" s="119"/>
      <c r="G31" s="116"/>
      <c r="H31" s="117" t="s">
        <v>129</v>
      </c>
      <c r="I31" s="118">
        <v>111.92</v>
      </c>
      <c r="J31" s="118"/>
      <c r="K31" s="119"/>
      <c r="L31" s="116"/>
    </row>
    <row r="32" spans="1:12" x14ac:dyDescent="0.45">
      <c r="A32" s="116"/>
      <c r="B32" s="117" t="s">
        <v>130</v>
      </c>
      <c r="C32" s="118">
        <v>33.92</v>
      </c>
      <c r="D32" s="118"/>
      <c r="E32" s="119"/>
      <c r="G32" s="116"/>
      <c r="H32" s="117" t="s">
        <v>130</v>
      </c>
      <c r="I32" s="118">
        <v>112.43999999999998</v>
      </c>
      <c r="J32" s="118"/>
      <c r="K32" s="119"/>
      <c r="L32" s="116"/>
    </row>
    <row r="33" spans="1:12" x14ac:dyDescent="0.45">
      <c r="A33" s="116"/>
      <c r="B33" s="117" t="s">
        <v>131</v>
      </c>
      <c r="C33" s="118">
        <v>34.92</v>
      </c>
      <c r="D33" s="118"/>
      <c r="E33" s="119"/>
      <c r="G33" s="116"/>
      <c r="H33" s="117" t="s">
        <v>131</v>
      </c>
      <c r="I33" s="118">
        <v>122.4</v>
      </c>
      <c r="J33" s="118"/>
      <c r="K33" s="119"/>
      <c r="L33" s="116"/>
    </row>
    <row r="34" spans="1:12" x14ac:dyDescent="0.45">
      <c r="A34" s="116"/>
      <c r="B34" s="117" t="s">
        <v>132</v>
      </c>
      <c r="C34" s="118">
        <v>27.9</v>
      </c>
      <c r="D34" s="118"/>
      <c r="E34" s="119"/>
      <c r="G34" s="116"/>
      <c r="H34" s="117" t="s">
        <v>132</v>
      </c>
      <c r="I34" s="118">
        <v>86.024999999999991</v>
      </c>
      <c r="J34" s="118"/>
      <c r="K34" s="119"/>
      <c r="L34" s="116"/>
    </row>
    <row r="35" spans="1:12" x14ac:dyDescent="0.45">
      <c r="A35" s="116"/>
      <c r="B35" s="117" t="s">
        <v>133</v>
      </c>
      <c r="C35" s="118">
        <v>34.76</v>
      </c>
      <c r="D35" s="118"/>
      <c r="E35" s="119"/>
      <c r="G35" s="116"/>
      <c r="H35" s="117" t="s">
        <v>133</v>
      </c>
      <c r="I35" s="118">
        <v>130.21999999999997</v>
      </c>
      <c r="J35" s="118"/>
      <c r="K35" s="119"/>
      <c r="L35" s="116"/>
    </row>
    <row r="36" spans="1:12" x14ac:dyDescent="0.45">
      <c r="A36" s="116"/>
      <c r="B36" s="117" t="s">
        <v>134</v>
      </c>
      <c r="C36" s="118">
        <v>31.28</v>
      </c>
      <c r="D36" s="118"/>
      <c r="E36" s="119"/>
      <c r="G36" s="116"/>
      <c r="H36" s="117" t="s">
        <v>134</v>
      </c>
      <c r="I36" s="118">
        <v>110.69999999999999</v>
      </c>
      <c r="J36" s="118"/>
      <c r="K36" s="119"/>
      <c r="L36" s="116"/>
    </row>
    <row r="37" spans="1:12" x14ac:dyDescent="0.45">
      <c r="A37" s="116"/>
      <c r="B37" s="117" t="s">
        <v>135</v>
      </c>
      <c r="C37" s="118">
        <v>40.85</v>
      </c>
      <c r="D37" s="118"/>
      <c r="E37" s="119"/>
      <c r="G37" s="116"/>
      <c r="H37" s="117" t="s">
        <v>135</v>
      </c>
      <c r="I37" s="118">
        <v>147</v>
      </c>
      <c r="J37" s="118"/>
      <c r="K37" s="119"/>
      <c r="L37" s="116"/>
    </row>
    <row r="38" spans="1:12" x14ac:dyDescent="0.45">
      <c r="A38" s="116"/>
      <c r="B38" s="117" t="s">
        <v>136</v>
      </c>
      <c r="C38" s="118">
        <v>38.22</v>
      </c>
      <c r="D38" s="118"/>
      <c r="E38" s="119"/>
      <c r="G38" s="116"/>
      <c r="H38" s="117" t="s">
        <v>136</v>
      </c>
      <c r="I38" s="118">
        <v>116.58</v>
      </c>
      <c r="J38" s="118"/>
      <c r="K38" s="119"/>
      <c r="L38" s="116"/>
    </row>
    <row r="39" spans="1:12" x14ac:dyDescent="0.45">
      <c r="A39" s="116"/>
      <c r="B39" s="117" t="s">
        <v>137</v>
      </c>
      <c r="C39" s="118">
        <v>23.7</v>
      </c>
      <c r="D39" s="118"/>
      <c r="E39" s="119"/>
      <c r="G39" s="116"/>
      <c r="H39" s="117" t="s">
        <v>137</v>
      </c>
      <c r="I39" s="118">
        <v>86.5</v>
      </c>
      <c r="J39" s="118"/>
      <c r="K39" s="119"/>
      <c r="L39" s="116"/>
    </row>
    <row r="40" spans="1:12" x14ac:dyDescent="0.45">
      <c r="A40" s="116"/>
      <c r="B40" s="117" t="s">
        <v>138</v>
      </c>
      <c r="C40" s="118">
        <v>40.299999999999997</v>
      </c>
      <c r="D40" s="118"/>
      <c r="E40" s="116"/>
      <c r="G40" s="116"/>
      <c r="H40" s="117" t="s">
        <v>138</v>
      </c>
      <c r="I40" s="118">
        <v>138.5</v>
      </c>
      <c r="J40" s="118"/>
      <c r="K40" s="116"/>
      <c r="L40" s="116"/>
    </row>
    <row r="41" spans="1:12" x14ac:dyDescent="0.45">
      <c r="A41" s="116"/>
      <c r="B41" s="117" t="s">
        <v>139</v>
      </c>
      <c r="C41" s="118">
        <v>29.34</v>
      </c>
      <c r="D41" s="118"/>
      <c r="E41" s="116"/>
      <c r="G41" s="116"/>
      <c r="H41" s="117" t="s">
        <v>143</v>
      </c>
      <c r="I41" s="118">
        <v>127.94000000000001</v>
      </c>
      <c r="J41" s="118"/>
      <c r="K41" s="116"/>
      <c r="L41" s="116"/>
    </row>
    <row r="42" spans="1:12" ht="18" x14ac:dyDescent="0.55000000000000004">
      <c r="A42" s="116"/>
      <c r="B42" s="117" t="s">
        <v>140</v>
      </c>
      <c r="C42" s="118">
        <v>28.98</v>
      </c>
      <c r="D42" s="118"/>
      <c r="E42" s="116"/>
      <c r="G42" s="157" t="s">
        <v>144</v>
      </c>
      <c r="H42" s="157"/>
      <c r="I42" s="157"/>
      <c r="J42" s="124"/>
      <c r="K42" s="125"/>
      <c r="L42" s="127"/>
    </row>
    <row r="43" spans="1:12" x14ac:dyDescent="0.45">
      <c r="A43" s="116"/>
      <c r="B43" s="117" t="s">
        <v>141</v>
      </c>
      <c r="C43" s="118">
        <v>30.33</v>
      </c>
      <c r="D43" s="118"/>
      <c r="E43" s="116"/>
      <c r="G43" s="125"/>
      <c r="H43" s="126" t="s">
        <v>145</v>
      </c>
      <c r="I43" s="127">
        <v>115.30000000000001</v>
      </c>
      <c r="J43" s="127"/>
      <c r="K43" s="128" t="s">
        <v>99</v>
      </c>
      <c r="L43" s="125"/>
    </row>
    <row r="44" spans="1:12" x14ac:dyDescent="0.45">
      <c r="A44" s="116"/>
      <c r="B44" s="117" t="s">
        <v>142</v>
      </c>
      <c r="C44" s="118">
        <v>26.5</v>
      </c>
      <c r="D44" s="118"/>
      <c r="E44" s="116"/>
      <c r="G44" s="125"/>
      <c r="H44" s="126" t="s">
        <v>146</v>
      </c>
      <c r="I44" s="127">
        <v>76.400000000000006</v>
      </c>
      <c r="J44" s="127"/>
      <c r="K44" s="129">
        <f>AVERAGE(I43:I46)</f>
        <v>99.037499999999994</v>
      </c>
      <c r="L44" s="125"/>
    </row>
    <row r="45" spans="1:12" x14ac:dyDescent="0.45">
      <c r="A45" s="116"/>
      <c r="B45" s="117" t="s">
        <v>143</v>
      </c>
      <c r="C45" s="118">
        <v>35.9</v>
      </c>
      <c r="D45" s="118"/>
      <c r="E45" s="116"/>
      <c r="G45" s="125"/>
      <c r="H45" s="126" t="s">
        <v>147</v>
      </c>
      <c r="I45" s="127">
        <v>93.05</v>
      </c>
      <c r="J45" s="127"/>
      <c r="K45" s="128" t="s">
        <v>102</v>
      </c>
      <c r="L45" s="125"/>
    </row>
    <row r="46" spans="1:12" ht="18" x14ac:dyDescent="0.55000000000000004">
      <c r="A46" s="157" t="s">
        <v>144</v>
      </c>
      <c r="B46" s="157"/>
      <c r="C46" s="157"/>
      <c r="D46" s="124"/>
      <c r="E46" s="125"/>
      <c r="G46" s="125"/>
      <c r="H46" s="126" t="s">
        <v>148</v>
      </c>
      <c r="I46" s="127">
        <v>111.39999999999999</v>
      </c>
      <c r="J46" s="127"/>
      <c r="K46" s="129">
        <f>MEDIAN(I43:I46)</f>
        <v>102.22499999999999</v>
      </c>
      <c r="L46" s="125"/>
    </row>
    <row r="47" spans="1:12" ht="18" x14ac:dyDescent="0.55000000000000004">
      <c r="A47" s="125"/>
      <c r="B47" s="126" t="s">
        <v>145</v>
      </c>
      <c r="C47" s="127">
        <v>35.700000000000003</v>
      </c>
      <c r="D47" s="127"/>
      <c r="E47" s="128" t="s">
        <v>99</v>
      </c>
      <c r="G47" s="158" t="s">
        <v>149</v>
      </c>
      <c r="H47" s="158"/>
      <c r="I47" s="158"/>
      <c r="J47" s="130"/>
      <c r="K47" s="131"/>
      <c r="L47" s="134"/>
    </row>
    <row r="48" spans="1:12" x14ac:dyDescent="0.45">
      <c r="A48" s="125"/>
      <c r="B48" s="126" t="s">
        <v>146</v>
      </c>
      <c r="C48" s="127">
        <v>26.05</v>
      </c>
      <c r="D48" s="127"/>
      <c r="E48" s="129">
        <f>AVERAGE(C47:C50)</f>
        <v>28.5075</v>
      </c>
      <c r="G48" s="132"/>
      <c r="H48" s="133" t="s">
        <v>150</v>
      </c>
      <c r="I48" s="134">
        <v>128.51999999999998</v>
      </c>
      <c r="J48" s="134"/>
      <c r="K48" s="135" t="s">
        <v>99</v>
      </c>
      <c r="L48" s="132"/>
    </row>
    <row r="49" spans="1:12" x14ac:dyDescent="0.45">
      <c r="A49" s="125"/>
      <c r="B49" s="126" t="s">
        <v>147</v>
      </c>
      <c r="C49" s="127">
        <v>25.3</v>
      </c>
      <c r="D49" s="127"/>
      <c r="E49" s="128" t="s">
        <v>102</v>
      </c>
      <c r="G49" s="132"/>
      <c r="H49" s="133" t="s">
        <v>151</v>
      </c>
      <c r="I49" s="134">
        <v>118.74000000000001</v>
      </c>
      <c r="J49" s="134"/>
      <c r="K49" s="131">
        <f>AVERAGE(I48:I69)</f>
        <v>125.43007575757575</v>
      </c>
      <c r="L49" s="132"/>
    </row>
    <row r="50" spans="1:12" x14ac:dyDescent="0.45">
      <c r="A50" s="125"/>
      <c r="B50" s="126" t="s">
        <v>148</v>
      </c>
      <c r="C50" s="127">
        <v>26.98</v>
      </c>
      <c r="D50" s="127"/>
      <c r="E50" s="129">
        <f>MEDIAN(C47:C50)</f>
        <v>26.515000000000001</v>
      </c>
      <c r="G50" s="132"/>
      <c r="H50" s="133" t="s">
        <v>152</v>
      </c>
      <c r="I50" s="134">
        <v>120.69999999999999</v>
      </c>
      <c r="J50" s="134"/>
      <c r="K50" s="135" t="s">
        <v>102</v>
      </c>
      <c r="L50" s="132"/>
    </row>
    <row r="51" spans="1:12" ht="18" x14ac:dyDescent="0.55000000000000004">
      <c r="A51" s="158" t="s">
        <v>149</v>
      </c>
      <c r="B51" s="158"/>
      <c r="C51" s="158"/>
      <c r="D51" s="130"/>
      <c r="E51" s="131"/>
      <c r="G51" s="132"/>
      <c r="H51" s="133" t="s">
        <v>153</v>
      </c>
      <c r="I51" s="134">
        <v>114.75</v>
      </c>
      <c r="J51" s="134"/>
      <c r="K51" s="131">
        <f>MEDIAN(I48:I69)</f>
        <v>124.1</v>
      </c>
      <c r="L51" s="132"/>
    </row>
    <row r="52" spans="1:12" x14ac:dyDescent="0.45">
      <c r="A52" s="132"/>
      <c r="B52" s="133" t="s">
        <v>150</v>
      </c>
      <c r="C52" s="134">
        <v>37.799999999999997</v>
      </c>
      <c r="D52" s="134"/>
      <c r="E52" s="135" t="s">
        <v>99</v>
      </c>
      <c r="G52" s="132"/>
      <c r="H52" s="133" t="s">
        <v>154</v>
      </c>
      <c r="I52" s="134">
        <v>125.5</v>
      </c>
      <c r="J52" s="134"/>
      <c r="K52" s="135" t="s">
        <v>105</v>
      </c>
      <c r="L52" s="132"/>
    </row>
    <row r="53" spans="1:12" x14ac:dyDescent="0.45">
      <c r="A53" s="132"/>
      <c r="B53" s="133" t="s">
        <v>151</v>
      </c>
      <c r="C53" s="134">
        <v>29.94</v>
      </c>
      <c r="D53" s="134"/>
      <c r="E53" s="131">
        <f>AVERAGE(C52:C73)</f>
        <v>34.547272727272734</v>
      </c>
      <c r="G53" s="132"/>
      <c r="H53" s="133" t="s">
        <v>155</v>
      </c>
      <c r="I53" s="134">
        <v>116.64000000000001</v>
      </c>
      <c r="J53" s="134"/>
      <c r="K53" s="131">
        <f>(MAX(I48:I69))-(MIN(I48:I69))</f>
        <v>35.399999999999991</v>
      </c>
      <c r="L53" s="132"/>
    </row>
    <row r="54" spans="1:12" x14ac:dyDescent="0.45">
      <c r="A54" s="132"/>
      <c r="B54" s="133" t="s">
        <v>152</v>
      </c>
      <c r="C54" s="134">
        <v>28.54</v>
      </c>
      <c r="D54" s="134"/>
      <c r="E54" s="135" t="s">
        <v>102</v>
      </c>
      <c r="G54" s="132"/>
      <c r="H54" s="133" t="s">
        <v>156</v>
      </c>
      <c r="I54" s="134">
        <v>143.22</v>
      </c>
      <c r="J54" s="134"/>
      <c r="K54" s="132"/>
      <c r="L54" s="132"/>
    </row>
    <row r="55" spans="1:12" x14ac:dyDescent="0.45">
      <c r="A55" s="132"/>
      <c r="B55" s="133" t="s">
        <v>153</v>
      </c>
      <c r="C55" s="134">
        <v>28.56</v>
      </c>
      <c r="D55" s="134"/>
      <c r="E55" s="131">
        <f>MEDIAN(C52:C73)</f>
        <v>35.67</v>
      </c>
      <c r="G55" s="132"/>
      <c r="H55" s="133" t="s">
        <v>157</v>
      </c>
      <c r="I55" s="134">
        <v>128.92499999999998</v>
      </c>
      <c r="J55" s="134"/>
      <c r="K55" s="135"/>
      <c r="L55" s="132"/>
    </row>
    <row r="56" spans="1:12" x14ac:dyDescent="0.45">
      <c r="A56" s="132"/>
      <c r="B56" s="133" t="s">
        <v>154</v>
      </c>
      <c r="C56" s="134">
        <v>35.64</v>
      </c>
      <c r="D56" s="134"/>
      <c r="E56" s="135" t="s">
        <v>105</v>
      </c>
      <c r="G56" s="132"/>
      <c r="H56" s="133" t="s">
        <v>158</v>
      </c>
      <c r="I56" s="134">
        <v>107.82000000000001</v>
      </c>
      <c r="J56" s="134"/>
      <c r="K56" s="135"/>
      <c r="L56" s="132"/>
    </row>
    <row r="57" spans="1:12" x14ac:dyDescent="0.45">
      <c r="A57" s="132"/>
      <c r="B57" s="133" t="s">
        <v>155</v>
      </c>
      <c r="C57" s="134">
        <v>35.26</v>
      </c>
      <c r="D57" s="134"/>
      <c r="E57" s="131">
        <f>(MAX(C52:C73))-(MIN(C52:C73))</f>
        <v>12.240000000000002</v>
      </c>
      <c r="G57" s="132"/>
      <c r="H57" s="133" t="s">
        <v>159</v>
      </c>
      <c r="I57" s="134">
        <v>130.80000000000001</v>
      </c>
      <c r="J57" s="134"/>
      <c r="K57" s="135"/>
      <c r="L57" s="132"/>
    </row>
    <row r="58" spans="1:12" x14ac:dyDescent="0.45">
      <c r="A58" s="132"/>
      <c r="B58" s="133" t="s">
        <v>156</v>
      </c>
      <c r="C58" s="134">
        <v>40.78</v>
      </c>
      <c r="D58" s="134"/>
      <c r="E58" s="132"/>
      <c r="G58" s="132"/>
      <c r="H58" s="133" t="s">
        <v>160</v>
      </c>
      <c r="I58" s="134">
        <v>141.05000000000001</v>
      </c>
      <c r="J58" s="134"/>
      <c r="K58" s="135"/>
      <c r="L58" s="132"/>
    </row>
    <row r="59" spans="1:12" x14ac:dyDescent="0.45">
      <c r="A59" s="132"/>
      <c r="B59" s="133" t="s">
        <v>157</v>
      </c>
      <c r="C59" s="134">
        <v>37.76</v>
      </c>
      <c r="D59" s="134"/>
      <c r="E59" s="135"/>
      <c r="G59" s="132"/>
      <c r="H59" s="133" t="s">
        <v>161</v>
      </c>
      <c r="I59" s="134">
        <v>122.35</v>
      </c>
      <c r="J59" s="134"/>
      <c r="K59" s="135"/>
      <c r="L59" s="132"/>
    </row>
    <row r="60" spans="1:12" x14ac:dyDescent="0.45">
      <c r="A60" s="132"/>
      <c r="B60" s="133" t="s">
        <v>158</v>
      </c>
      <c r="C60" s="134">
        <v>37.299999999999997</v>
      </c>
      <c r="D60" s="134"/>
      <c r="E60" s="135"/>
      <c r="G60" s="132"/>
      <c r="H60" s="133" t="s">
        <v>162</v>
      </c>
      <c r="I60" s="134">
        <v>141.86666666666667</v>
      </c>
      <c r="J60" s="134"/>
      <c r="K60" s="135"/>
      <c r="L60" s="132"/>
    </row>
    <row r="61" spans="1:12" x14ac:dyDescent="0.45">
      <c r="A61" s="132"/>
      <c r="B61" s="133" t="s">
        <v>159</v>
      </c>
      <c r="C61" s="134">
        <v>29.56</v>
      </c>
      <c r="D61" s="134"/>
      <c r="E61" s="135"/>
      <c r="G61" s="132"/>
      <c r="H61" s="133" t="s">
        <v>163</v>
      </c>
      <c r="I61" s="134">
        <v>129.85999999999999</v>
      </c>
      <c r="J61" s="134"/>
      <c r="K61" s="135"/>
      <c r="L61" s="132"/>
    </row>
    <row r="62" spans="1:12" x14ac:dyDescent="0.45">
      <c r="A62" s="132"/>
      <c r="B62" s="133" t="s">
        <v>160</v>
      </c>
      <c r="C62" s="134">
        <v>36.700000000000003</v>
      </c>
      <c r="D62" s="134"/>
      <c r="E62" s="135"/>
      <c r="G62" s="132"/>
      <c r="H62" s="133" t="s">
        <v>164</v>
      </c>
      <c r="I62" s="134">
        <v>111.2</v>
      </c>
      <c r="J62" s="134"/>
      <c r="K62" s="135"/>
      <c r="L62" s="132"/>
    </row>
    <row r="63" spans="1:12" x14ac:dyDescent="0.45">
      <c r="A63" s="132"/>
      <c r="B63" s="133" t="s">
        <v>161</v>
      </c>
      <c r="C63" s="134">
        <v>31.06</v>
      </c>
      <c r="D63" s="134"/>
      <c r="E63" s="135"/>
      <c r="G63" s="132"/>
      <c r="H63" s="133" t="s">
        <v>165</v>
      </c>
      <c r="I63" s="134">
        <v>117.14999999999999</v>
      </c>
      <c r="J63" s="134"/>
      <c r="K63" s="135"/>
      <c r="L63" s="132"/>
    </row>
    <row r="64" spans="1:12" x14ac:dyDescent="0.45">
      <c r="A64" s="132"/>
      <c r="B64" s="133" t="s">
        <v>162</v>
      </c>
      <c r="C64" s="134">
        <v>38.299999999999997</v>
      </c>
      <c r="D64" s="134"/>
      <c r="E64" s="135"/>
      <c r="G64" s="132"/>
      <c r="H64" s="133" t="s">
        <v>166</v>
      </c>
      <c r="I64" s="134">
        <v>134.4</v>
      </c>
      <c r="J64" s="134"/>
      <c r="K64" s="135"/>
      <c r="L64" s="132"/>
    </row>
    <row r="65" spans="1:12" x14ac:dyDescent="0.45">
      <c r="A65" s="132"/>
      <c r="B65" s="133" t="s">
        <v>163</v>
      </c>
      <c r="C65" s="134">
        <v>35.92</v>
      </c>
      <c r="D65" s="134"/>
      <c r="E65" s="135"/>
      <c r="G65" s="132"/>
      <c r="H65" s="133" t="s">
        <v>167</v>
      </c>
      <c r="I65" s="134">
        <v>122.7</v>
      </c>
      <c r="J65" s="134"/>
      <c r="K65" s="135"/>
      <c r="L65" s="132"/>
    </row>
    <row r="66" spans="1:12" x14ac:dyDescent="0.45">
      <c r="A66" s="132"/>
      <c r="B66" s="133" t="s">
        <v>164</v>
      </c>
      <c r="C66" s="134">
        <v>36.22</v>
      </c>
      <c r="D66" s="134"/>
      <c r="E66" s="135"/>
      <c r="G66" s="132"/>
      <c r="H66" s="133" t="s">
        <v>168</v>
      </c>
      <c r="I66" s="134">
        <v>121.82499999999999</v>
      </c>
      <c r="J66" s="134"/>
      <c r="K66" s="135"/>
      <c r="L66" s="132"/>
    </row>
    <row r="67" spans="1:12" x14ac:dyDescent="0.45">
      <c r="A67" s="132"/>
      <c r="B67" s="133" t="s">
        <v>165</v>
      </c>
      <c r="C67" s="134">
        <v>30.84</v>
      </c>
      <c r="D67" s="134"/>
      <c r="E67" s="135"/>
      <c r="G67" s="132"/>
      <c r="H67" s="133" t="s">
        <v>169</v>
      </c>
      <c r="I67" s="134">
        <v>133.625</v>
      </c>
      <c r="J67" s="134"/>
      <c r="K67" s="135"/>
      <c r="L67" s="132"/>
    </row>
    <row r="68" spans="1:12" x14ac:dyDescent="0.45">
      <c r="A68" s="132"/>
      <c r="B68" s="133" t="s">
        <v>166</v>
      </c>
      <c r="C68" s="134">
        <v>35.700000000000003</v>
      </c>
      <c r="D68" s="134"/>
      <c r="E68" s="135"/>
      <c r="G68" s="132"/>
      <c r="H68" s="133" t="s">
        <v>170</v>
      </c>
      <c r="I68" s="134">
        <v>120.75999999999999</v>
      </c>
      <c r="J68" s="134"/>
      <c r="K68" s="132"/>
      <c r="L68" s="132"/>
    </row>
    <row r="69" spans="1:12" x14ac:dyDescent="0.45">
      <c r="A69" s="132"/>
      <c r="B69" s="133" t="s">
        <v>167</v>
      </c>
      <c r="C69" s="134">
        <v>34.119999999999997</v>
      </c>
      <c r="D69" s="134"/>
      <c r="E69" s="135"/>
      <c r="G69" s="132"/>
      <c r="H69" s="133" t="s">
        <v>171</v>
      </c>
      <c r="I69" s="134">
        <v>127.05999999999999</v>
      </c>
      <c r="J69" s="134"/>
      <c r="K69" s="132"/>
      <c r="L69" s="132"/>
    </row>
    <row r="70" spans="1:12" ht="18" x14ac:dyDescent="0.55000000000000004">
      <c r="A70" s="132"/>
      <c r="B70" s="133" t="s">
        <v>168</v>
      </c>
      <c r="C70" s="134">
        <v>29.72</v>
      </c>
      <c r="D70" s="134"/>
      <c r="E70" s="135"/>
      <c r="G70" s="153" t="s">
        <v>172</v>
      </c>
      <c r="H70" s="153"/>
      <c r="I70" s="153"/>
      <c r="J70" s="136"/>
      <c r="K70" s="137"/>
      <c r="L70" s="147"/>
    </row>
    <row r="71" spans="1:12" x14ac:dyDescent="0.45">
      <c r="A71" s="132"/>
      <c r="B71" s="133" t="s">
        <v>169</v>
      </c>
      <c r="C71" s="134">
        <v>38.799999999999997</v>
      </c>
      <c r="D71" s="134"/>
      <c r="E71" s="135"/>
      <c r="G71" s="138"/>
      <c r="H71" s="139" t="s">
        <v>173</v>
      </c>
      <c r="I71" s="140">
        <v>147.68</v>
      </c>
      <c r="J71" s="140"/>
      <c r="K71" s="141" t="s">
        <v>99</v>
      </c>
      <c r="L71" s="138"/>
    </row>
    <row r="72" spans="1:12" x14ac:dyDescent="0.45">
      <c r="A72" s="132"/>
      <c r="B72" s="133" t="s">
        <v>170</v>
      </c>
      <c r="C72" s="134">
        <v>35.880000000000003</v>
      </c>
      <c r="D72" s="134"/>
      <c r="E72" s="132"/>
      <c r="G72" s="138"/>
      <c r="H72" s="139" t="s">
        <v>174</v>
      </c>
      <c r="I72" s="140">
        <v>180.04</v>
      </c>
      <c r="J72" s="140"/>
      <c r="K72" s="142">
        <f>AVERAGE(I71:I84)</f>
        <v>147.80357142857142</v>
      </c>
      <c r="L72" s="138"/>
    </row>
    <row r="73" spans="1:12" x14ac:dyDescent="0.45">
      <c r="A73" s="132"/>
      <c r="B73" s="133" t="s">
        <v>171</v>
      </c>
      <c r="C73" s="134">
        <v>35.64</v>
      </c>
      <c r="D73" s="134"/>
      <c r="E73" s="132"/>
      <c r="G73" s="138"/>
      <c r="H73" s="139" t="s">
        <v>175</v>
      </c>
      <c r="I73" s="140">
        <v>144.5</v>
      </c>
      <c r="J73" s="140"/>
      <c r="K73" s="138" t="s">
        <v>102</v>
      </c>
      <c r="L73" s="138"/>
    </row>
    <row r="74" spans="1:12" ht="18" x14ac:dyDescent="0.55000000000000004">
      <c r="A74" s="153" t="s">
        <v>172</v>
      </c>
      <c r="B74" s="153"/>
      <c r="C74" s="153"/>
      <c r="D74" s="136"/>
      <c r="E74" s="137"/>
      <c r="G74" s="138"/>
      <c r="H74" s="139" t="s">
        <v>176</v>
      </c>
      <c r="I74" s="140">
        <v>133.35999999999999</v>
      </c>
      <c r="J74" s="140"/>
      <c r="K74" s="140">
        <f>MEDIAN(I71:I84)</f>
        <v>148.99</v>
      </c>
      <c r="L74" s="138"/>
    </row>
    <row r="75" spans="1:12" x14ac:dyDescent="0.45">
      <c r="A75" s="138"/>
      <c r="B75" s="139" t="s">
        <v>173</v>
      </c>
      <c r="C75" s="140">
        <v>41.98</v>
      </c>
      <c r="D75" s="140"/>
      <c r="E75" s="141" t="s">
        <v>99</v>
      </c>
      <c r="G75" s="138"/>
      <c r="H75" s="139" t="s">
        <v>177</v>
      </c>
      <c r="I75" s="140">
        <v>155.9</v>
      </c>
      <c r="J75" s="140"/>
      <c r="K75" s="141" t="s">
        <v>105</v>
      </c>
      <c r="L75" s="138"/>
    </row>
    <row r="76" spans="1:12" x14ac:dyDescent="0.45">
      <c r="A76" s="138"/>
      <c r="B76" s="139" t="s">
        <v>174</v>
      </c>
      <c r="C76" s="140">
        <v>43.42</v>
      </c>
      <c r="D76" s="140"/>
      <c r="E76" s="142">
        <f>AVERAGE(C75:C88)</f>
        <v>40.875714285714288</v>
      </c>
      <c r="G76" s="138"/>
      <c r="H76" s="139" t="s">
        <v>178</v>
      </c>
      <c r="I76" s="140">
        <v>154.97499999999999</v>
      </c>
      <c r="J76" s="140"/>
      <c r="K76" s="142">
        <f>(MAX(I71:I84))-(MIN(I71:I84))</f>
        <v>61.419999999999987</v>
      </c>
      <c r="L76" s="138"/>
    </row>
    <row r="77" spans="1:12" x14ac:dyDescent="0.45">
      <c r="A77" s="138"/>
      <c r="B77" s="139" t="s">
        <v>175</v>
      </c>
      <c r="C77" s="140">
        <v>41.53</v>
      </c>
      <c r="D77" s="140"/>
      <c r="E77" s="138" t="s">
        <v>102</v>
      </c>
      <c r="G77" s="138"/>
      <c r="H77" s="139" t="s">
        <v>179</v>
      </c>
      <c r="I77" s="140">
        <v>148.12</v>
      </c>
      <c r="J77" s="140"/>
      <c r="K77" s="141"/>
      <c r="L77" s="138"/>
    </row>
    <row r="78" spans="1:12" x14ac:dyDescent="0.45">
      <c r="A78" s="138"/>
      <c r="B78" s="139" t="s">
        <v>176</v>
      </c>
      <c r="C78" s="140">
        <v>37.14</v>
      </c>
      <c r="D78" s="140"/>
      <c r="E78" s="140">
        <f>MEDIAN(C75:C88)</f>
        <v>41.814999999999998</v>
      </c>
      <c r="G78" s="138"/>
      <c r="H78" s="139" t="s">
        <v>180</v>
      </c>
      <c r="I78" s="140">
        <v>175.5</v>
      </c>
      <c r="J78" s="140"/>
      <c r="K78" s="141"/>
      <c r="L78" s="138"/>
    </row>
    <row r="79" spans="1:12" x14ac:dyDescent="0.45">
      <c r="A79" s="138"/>
      <c r="B79" s="139" t="s">
        <v>177</v>
      </c>
      <c r="C79" s="140">
        <v>42.33</v>
      </c>
      <c r="D79" s="140"/>
      <c r="E79" s="141" t="s">
        <v>105</v>
      </c>
      <c r="G79" s="138"/>
      <c r="H79" s="139" t="s">
        <v>181</v>
      </c>
      <c r="I79" s="140">
        <v>155.65</v>
      </c>
      <c r="J79" s="140"/>
      <c r="K79" s="141"/>
      <c r="L79" s="138"/>
    </row>
    <row r="80" spans="1:12" x14ac:dyDescent="0.45">
      <c r="A80" s="138"/>
      <c r="B80" s="139" t="s">
        <v>178</v>
      </c>
      <c r="C80" s="140">
        <v>46.05</v>
      </c>
      <c r="D80" s="140"/>
      <c r="E80" s="142">
        <f>(MAX(C75:C88))-(MIN(C75:C88))</f>
        <v>13.149999999999999</v>
      </c>
      <c r="G80" s="138"/>
      <c r="H80" s="139" t="s">
        <v>182</v>
      </c>
      <c r="I80" s="140">
        <v>149.85999999999999</v>
      </c>
      <c r="J80" s="140"/>
      <c r="K80" s="141"/>
      <c r="L80" s="138"/>
    </row>
    <row r="81" spans="1:12" x14ac:dyDescent="0.45">
      <c r="A81" s="138"/>
      <c r="B81" s="139" t="s">
        <v>179</v>
      </c>
      <c r="C81" s="140">
        <v>41.77</v>
      </c>
      <c r="D81" s="140"/>
      <c r="E81" s="141"/>
      <c r="G81" s="138"/>
      <c r="H81" s="139" t="s">
        <v>183</v>
      </c>
      <c r="I81" s="140">
        <v>160.02499999999998</v>
      </c>
      <c r="J81" s="140"/>
      <c r="K81" s="141"/>
      <c r="L81" s="138"/>
    </row>
    <row r="82" spans="1:12" x14ac:dyDescent="0.45">
      <c r="A82" s="138"/>
      <c r="B82" s="139" t="s">
        <v>180</v>
      </c>
      <c r="C82" s="140">
        <v>47.25</v>
      </c>
      <c r="D82" s="140"/>
      <c r="E82" s="141"/>
      <c r="G82" s="138"/>
      <c r="H82" s="139" t="s">
        <v>184</v>
      </c>
      <c r="I82" s="140">
        <v>118.62</v>
      </c>
      <c r="J82" s="140"/>
      <c r="K82" s="141"/>
      <c r="L82" s="138"/>
    </row>
    <row r="83" spans="1:12" x14ac:dyDescent="0.45">
      <c r="A83" s="138"/>
      <c r="B83" s="139" t="s">
        <v>181</v>
      </c>
      <c r="C83" s="140">
        <v>41.86</v>
      </c>
      <c r="D83" s="140"/>
      <c r="E83" s="141"/>
      <c r="G83" s="138"/>
      <c r="H83" s="139" t="s">
        <v>185</v>
      </c>
      <c r="I83" s="140">
        <v>120.91999999999999</v>
      </c>
      <c r="J83" s="140"/>
      <c r="K83" s="138"/>
      <c r="L83" s="138"/>
    </row>
    <row r="84" spans="1:12" x14ac:dyDescent="0.45">
      <c r="A84" s="138"/>
      <c r="B84" s="139" t="s">
        <v>182</v>
      </c>
      <c r="C84" s="140">
        <v>40.630000000000003</v>
      </c>
      <c r="D84" s="140"/>
      <c r="E84" s="141"/>
      <c r="G84" s="138"/>
      <c r="H84" s="139" t="s">
        <v>186</v>
      </c>
      <c r="I84" s="140">
        <v>124.1</v>
      </c>
      <c r="J84" s="140"/>
      <c r="K84" s="138"/>
      <c r="L84" s="138"/>
    </row>
    <row r="85" spans="1:12" x14ac:dyDescent="0.45">
      <c r="A85" s="138"/>
      <c r="B85" s="139" t="s">
        <v>183</v>
      </c>
      <c r="C85" s="140">
        <v>43.03</v>
      </c>
      <c r="D85" s="140"/>
      <c r="E85" s="141"/>
      <c r="G85" s="143"/>
      <c r="H85" s="144" t="s">
        <v>187</v>
      </c>
      <c r="I85" s="145">
        <v>125.16749999999999</v>
      </c>
      <c r="J85" s="145"/>
      <c r="K85" s="146"/>
      <c r="L85" s="143"/>
    </row>
    <row r="86" spans="1:12" x14ac:dyDescent="0.45">
      <c r="A86" s="138"/>
      <c r="B86" s="139" t="s">
        <v>184</v>
      </c>
      <c r="C86" s="140">
        <v>34.1</v>
      </c>
      <c r="D86" s="140"/>
      <c r="E86" s="141"/>
    </row>
    <row r="87" spans="1:12" x14ac:dyDescent="0.45">
      <c r="A87" s="138"/>
      <c r="B87" s="139" t="s">
        <v>185</v>
      </c>
      <c r="C87" s="140">
        <v>36.17</v>
      </c>
      <c r="D87" s="140"/>
      <c r="E87" s="138"/>
    </row>
    <row r="88" spans="1:12" x14ac:dyDescent="0.45">
      <c r="A88" s="138"/>
      <c r="B88" s="139" t="s">
        <v>186</v>
      </c>
      <c r="C88" s="140">
        <v>35</v>
      </c>
      <c r="D88" s="140"/>
      <c r="E88" s="138"/>
    </row>
    <row r="89" spans="1:12" x14ac:dyDescent="0.45">
      <c r="A89" s="143"/>
      <c r="B89" s="144" t="s">
        <v>187</v>
      </c>
      <c r="C89" s="145">
        <v>37.840000000000003</v>
      </c>
      <c r="D89" s="145"/>
      <c r="E89" s="146"/>
    </row>
  </sheetData>
  <mergeCells count="12">
    <mergeCell ref="A74:C74"/>
    <mergeCell ref="G70:I70"/>
    <mergeCell ref="A1:E1"/>
    <mergeCell ref="A2:C2"/>
    <mergeCell ref="A9:C9"/>
    <mergeCell ref="A46:C46"/>
    <mergeCell ref="A51:C51"/>
    <mergeCell ref="G1:K1"/>
    <mergeCell ref="G2:I2"/>
    <mergeCell ref="G9:I9"/>
    <mergeCell ref="G42:I42"/>
    <mergeCell ref="G47:I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1</vt:i4>
      </vt:variant>
    </vt:vector>
  </HeadingPairs>
  <TitlesOfParts>
    <vt:vector size="7" baseType="lpstr">
      <vt:lpstr>crop_comparison</vt:lpstr>
      <vt:lpstr>Crop &amp; Farm Summary</vt:lpstr>
      <vt:lpstr>State Yields</vt:lpstr>
      <vt:lpstr>Regional Yields</vt:lpstr>
      <vt:lpstr>corn_yields_by-region</vt:lpstr>
      <vt:lpstr>soybean_yields_by-region</vt:lpstr>
      <vt:lpstr>crop_comparison!Print_Area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 buck</dc:creator>
  <cp:lastModifiedBy>Margaret M Huffman</cp:lastModifiedBy>
  <cp:lastPrinted>2019-01-23T15:12:48Z</cp:lastPrinted>
  <dcterms:created xsi:type="dcterms:W3CDTF">2015-02-25T17:23:27Z</dcterms:created>
  <dcterms:modified xsi:type="dcterms:W3CDTF">2019-02-14T14:10:39Z</dcterms:modified>
</cp:coreProperties>
</file>