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720" windowHeight="5640"/>
  </bookViews>
  <sheets>
    <sheet name="TURBROOD" sheetId="1" r:id="rId1"/>
  </sheets>
  <definedNames>
    <definedName name="_xlnm.Print_Area" localSheetId="0">TURBROOD!$A$1:$J$53</definedName>
  </definedNames>
  <calcPr calcId="145621"/>
</workbook>
</file>

<file path=xl/calcChain.xml><?xml version="1.0" encoding="utf-8"?>
<calcChain xmlns="http://schemas.openxmlformats.org/spreadsheetml/2006/main">
  <c r="G13" i="1" l="1"/>
  <c r="H26" i="1"/>
  <c r="I26" i="1" s="1"/>
  <c r="I35" i="1" s="1"/>
  <c r="I39" i="1" s="1"/>
  <c r="I28" i="1"/>
  <c r="I32" i="1"/>
  <c r="I33" i="1"/>
  <c r="G59" i="1" s="1"/>
  <c r="G62" i="1" s="1"/>
  <c r="I37" i="1"/>
  <c r="I41" i="1"/>
  <c r="I44" i="1" s="1"/>
  <c r="I42" i="1"/>
  <c r="I43" i="1"/>
  <c r="G61" i="1" s="1"/>
  <c r="I48" i="1"/>
  <c r="G60" i="1" s="1"/>
  <c r="C59" i="1"/>
  <c r="C70" i="1"/>
  <c r="D70" i="1"/>
  <c r="E70" i="1"/>
  <c r="F70" i="1"/>
  <c r="G70" i="1"/>
  <c r="H70" i="1"/>
  <c r="I70" i="1"/>
  <c r="J70" i="1"/>
  <c r="K70" i="1"/>
  <c r="C72" i="1"/>
  <c r="D72" i="1"/>
  <c r="D76" i="1" s="1"/>
  <c r="D82" i="1" s="1"/>
  <c r="E72" i="1"/>
  <c r="F72" i="1"/>
  <c r="G72" i="1"/>
  <c r="H72" i="1"/>
  <c r="I72" i="1"/>
  <c r="J72" i="1"/>
  <c r="K72" i="1"/>
  <c r="C73" i="1"/>
  <c r="C77" i="1" s="1"/>
  <c r="C83" i="1" s="1"/>
  <c r="D73" i="1"/>
  <c r="E73" i="1"/>
  <c r="F73" i="1"/>
  <c r="G73" i="1"/>
  <c r="H73" i="1"/>
  <c r="I73" i="1"/>
  <c r="J73" i="1"/>
  <c r="K73" i="1"/>
  <c r="K77" i="1" s="1"/>
  <c r="K83" i="1" s="1"/>
  <c r="C74" i="1"/>
  <c r="D74" i="1"/>
  <c r="E74" i="1"/>
  <c r="F74" i="1"/>
  <c r="G74" i="1"/>
  <c r="H74" i="1"/>
  <c r="I74" i="1"/>
  <c r="J74" i="1"/>
  <c r="J78" i="1" s="1"/>
  <c r="J84" i="1" s="1"/>
  <c r="K74" i="1"/>
  <c r="K78" i="1" l="1"/>
  <c r="K84" i="1" s="1"/>
  <c r="G76" i="1"/>
  <c r="G82" i="1" s="1"/>
  <c r="H76" i="1"/>
  <c r="H82" i="1" s="1"/>
  <c r="I76" i="1"/>
  <c r="I82" i="1" s="1"/>
  <c r="H77" i="1"/>
  <c r="H83" i="1" s="1"/>
  <c r="E76" i="1"/>
  <c r="E82" i="1" s="1"/>
  <c r="D77" i="1"/>
  <c r="D83" i="1" s="1"/>
  <c r="E78" i="1"/>
  <c r="E84" i="1" s="1"/>
  <c r="C78" i="1"/>
  <c r="C84" i="1" s="1"/>
  <c r="F77" i="1"/>
  <c r="F83" i="1" s="1"/>
  <c r="G77" i="1"/>
  <c r="G83" i="1" s="1"/>
  <c r="F78" i="1"/>
  <c r="F84" i="1" s="1"/>
  <c r="F76" i="1"/>
  <c r="F82" i="1" s="1"/>
  <c r="E77" i="1"/>
  <c r="E83" i="1" s="1"/>
  <c r="D78" i="1"/>
  <c r="D84" i="1" s="1"/>
  <c r="G78" i="1"/>
  <c r="G84" i="1" s="1"/>
  <c r="C80" i="1"/>
  <c r="I78" i="1"/>
  <c r="I84" i="1" s="1"/>
  <c r="K76" i="1"/>
  <c r="K82" i="1" s="1"/>
  <c r="C76" i="1"/>
  <c r="C82" i="1" s="1"/>
  <c r="I77" i="1"/>
  <c r="I83" i="1" s="1"/>
  <c r="K80" i="1"/>
  <c r="I46" i="1"/>
  <c r="I50" i="1" s="1"/>
  <c r="G80" i="1"/>
  <c r="J80" i="1"/>
  <c r="F80" i="1"/>
  <c r="J77" i="1"/>
  <c r="J83" i="1" s="1"/>
  <c r="H78" i="1"/>
  <c r="H84" i="1" s="1"/>
  <c r="J76" i="1"/>
  <c r="J82" i="1" s="1"/>
  <c r="I80" i="1"/>
  <c r="H80" i="1"/>
  <c r="E80" i="1"/>
  <c r="D80" i="1"/>
</calcChain>
</file>

<file path=xl/sharedStrings.xml><?xml version="1.0" encoding="utf-8"?>
<sst xmlns="http://schemas.openxmlformats.org/spreadsheetml/2006/main" count="83" uniqueCount="79">
  <si>
    <t>Budget 41-1</t>
  </si>
  <si>
    <t>TURKEY-TOMS: Enterprise Budget for a Contract Grower</t>
  </si>
  <si>
    <t>Prepared by: Tom Vukina, Extension Economist; and James Parsons, Area Specialized Agent. January, 1997.</t>
  </si>
  <si>
    <t>CAPITAL EXPENDITURE:</t>
  </si>
  <si>
    <t>1 brooder house (14,000 sq. ft.), and 2 finishing houses (20,000 sq. ft. each)</t>
  </si>
  <si>
    <t>Houses Construction (wired and plumbed): 54,000 sq.ft. @ $3.25</t>
  </si>
  <si>
    <t>Gas plumbing</t>
  </si>
  <si>
    <t>Grading, Road, and Well</t>
  </si>
  <si>
    <t>Equipment (with company incentive):</t>
  </si>
  <si>
    <t>Pump House</t>
  </si>
  <si>
    <t xml:space="preserve">Miscellaneous (sprayer, generator, moving trailer, loan and attorney fees) </t>
  </si>
  <si>
    <t xml:space="preserve">Total Cost: </t>
  </si>
  <si>
    <t>UNDERLYING ASSUMPTIONS:</t>
  </si>
  <si>
    <t>poults placed per flock</t>
  </si>
  <si>
    <t>flocks per year</t>
  </si>
  <si>
    <t>average liveability at moving</t>
  </si>
  <si>
    <t>average weight in Lb.</t>
  </si>
  <si>
    <t>average payment per bird moved</t>
  </si>
  <si>
    <t>Intregrator provides shavings, but there will be 20 loads of brooder house litter to clean-out and spread on land after each flock.</t>
  </si>
  <si>
    <t>Mortality box will be furnished by integrator; tractor, mower and tiller are assumed to be available on the farm.</t>
  </si>
  <si>
    <t>CATEGORY</t>
  </si>
  <si>
    <t>Unit</t>
  </si>
  <si>
    <t>Price</t>
  </si>
  <si>
    <t>Quantity</t>
  </si>
  <si>
    <t>Value</t>
  </si>
  <si>
    <t>Your Value</t>
  </si>
  <si>
    <t>Estimated Revenue</t>
  </si>
  <si>
    <t>Lb</t>
  </si>
  <si>
    <t>Operating Inputs</t>
  </si>
  <si>
    <t>L.P. Gas (subsidized)</t>
  </si>
  <si>
    <t>gal.</t>
  </si>
  <si>
    <t>Electricity</t>
  </si>
  <si>
    <t>KWh</t>
  </si>
  <si>
    <t>Repairs &amp; Maintenance</t>
  </si>
  <si>
    <t>Mortality pick-up</t>
  </si>
  <si>
    <t>Litter removal</t>
  </si>
  <si>
    <t>load</t>
  </si>
  <si>
    <t>Total Operating Cost</t>
  </si>
  <si>
    <t>Returns to land, capital, labor, overhead, and manag.</t>
  </si>
  <si>
    <t>Annual Investment Cost (a)</t>
  </si>
  <si>
    <t>Returns to land, labor, overhead, and management</t>
  </si>
  <si>
    <t>Ownership Costs</t>
  </si>
  <si>
    <t>Depreciation (b)</t>
  </si>
  <si>
    <t>Property Tax</t>
  </si>
  <si>
    <t>Insurance</t>
  </si>
  <si>
    <t>Total Ownership Costs</t>
  </si>
  <si>
    <t>Returns to land, labor, and management</t>
  </si>
  <si>
    <t>Labor Cost</t>
  </si>
  <si>
    <t>hour</t>
  </si>
  <si>
    <t>Returns to land, and management</t>
  </si>
  <si>
    <t>a) Based on the average investment in turkey house unit over its life ($253,000/2= $126,500), and 8% interest rate.</t>
  </si>
  <si>
    <t>b) Based on a 20-years depreciation period.</t>
  </si>
  <si>
    <t>INVESTMENT:</t>
  </si>
  <si>
    <t>Operating Costs:</t>
  </si>
  <si>
    <t>Labor:</t>
  </si>
  <si>
    <t>Taxes+Insurance:</t>
  </si>
  <si>
    <t>TOTAL:</t>
  </si>
  <si>
    <t xml:space="preserve">   </t>
  </si>
  <si>
    <t>Length</t>
  </si>
  <si>
    <t>Description</t>
  </si>
  <si>
    <t xml:space="preserve">of the </t>
  </si>
  <si>
    <t>Estimated Annual Revenue, Returns to Land &amp; Management, and Cash Flow</t>
  </si>
  <si>
    <t>Loan</t>
  </si>
  <si>
    <t>Price/Lb.</t>
  </si>
  <si>
    <t>Interest Rate</t>
  </si>
  <si>
    <t>REVENUE</t>
  </si>
  <si>
    <t>ANNUAL</t>
  </si>
  <si>
    <t>MORTGAGE</t>
  </si>
  <si>
    <t>PAYMENT(c)</t>
  </si>
  <si>
    <t>CASH</t>
  </si>
  <si>
    <t>REQUIR. (d)</t>
  </si>
  <si>
    <t>RETURNS (e)</t>
  </si>
  <si>
    <t>NET</t>
  </si>
  <si>
    <t>FLOW (f)</t>
  </si>
  <si>
    <t>c) Annual mortage payments are equal annual payments for combined interest and principal on a $253,000 loan, at various interest rates and</t>
  </si>
  <si>
    <t>debt payment periods. d) Estimated total annual cash requirements is the sum of annual mortgage payments, operating costs, labor costs,</t>
  </si>
  <si>
    <t xml:space="preserve">property taxes, and insurance premiums. e) Estimated annual returns to land and management is the difference between the estimated revenue </t>
  </si>
  <si>
    <t>and the sum of the estimated operating, investment, ownership, and labor costs. f) Estimated annual net cash flow for various debt repayment</t>
  </si>
  <si>
    <t>periods and interest rates is the difference between estimated annual revenue and estimated annual cash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</si>
</sst>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0.000"/>
    <numFmt numFmtId="165" formatCode="&quot;$&quot;##.0000"/>
    <numFmt numFmtId="166" formatCode="&quot;$&quot;##.000"/>
    <numFmt numFmtId="167" formatCode="&quot;$&quot;##.00"/>
  </numFmts>
  <fonts count="6" x14ac:knownFonts="1">
    <font>
      <sz val="10"/>
      <name val="MS Sans Serif"/>
    </font>
    <font>
      <sz val="12"/>
      <name val="Arial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5" fontId="2" fillId="0" borderId="0" xfId="0" applyNumberFormat="1" applyFont="1"/>
    <xf numFmtId="9" fontId="2" fillId="0" borderId="0" xfId="0" applyNumberFormat="1" applyFont="1"/>
    <xf numFmtId="165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2" fillId="0" borderId="4" xfId="0" applyFont="1" applyBorder="1"/>
    <xf numFmtId="3" fontId="2" fillId="0" borderId="0" xfId="0" applyNumberFormat="1" applyFont="1" applyBorder="1"/>
    <xf numFmtId="5" fontId="2" fillId="0" borderId="0" xfId="0" applyNumberFormat="1" applyFont="1" applyBorder="1"/>
    <xf numFmtId="7" fontId="2" fillId="0" borderId="4" xfId="0" applyNumberFormat="1" applyFont="1" applyBorder="1"/>
    <xf numFmtId="3" fontId="2" fillId="0" borderId="6" xfId="0" applyNumberFormat="1" applyFont="1" applyBorder="1"/>
    <xf numFmtId="5" fontId="2" fillId="0" borderId="6" xfId="0" applyNumberFormat="1" applyFont="1" applyBorder="1"/>
    <xf numFmtId="7" fontId="2" fillId="0" borderId="7" xfId="0" applyNumberFormat="1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5" fontId="2" fillId="0" borderId="2" xfId="0" applyNumberFormat="1" applyFont="1" applyBorder="1"/>
    <xf numFmtId="7" fontId="2" fillId="0" borderId="3" xfId="0" applyNumberFormat="1" applyFont="1" applyBorder="1"/>
    <xf numFmtId="167" fontId="2" fillId="0" borderId="0" xfId="0" applyNumberFormat="1" applyFont="1" applyBorder="1"/>
    <xf numFmtId="166" fontId="2" fillId="0" borderId="6" xfId="0" applyNumberFormat="1" applyFont="1" applyBorder="1"/>
    <xf numFmtId="164" fontId="2" fillId="0" borderId="0" xfId="0" applyNumberFormat="1" applyFont="1" applyBorder="1"/>
    <xf numFmtId="166" fontId="2" fillId="0" borderId="0" xfId="0" applyNumberFormat="1" applyFont="1" applyBorder="1"/>
    <xf numFmtId="10" fontId="2" fillId="0" borderId="0" xfId="0" applyNumberFormat="1" applyFont="1" applyBorder="1"/>
    <xf numFmtId="164" fontId="2" fillId="0" borderId="6" xfId="0" applyNumberFormat="1" applyFont="1" applyBorder="1"/>
    <xf numFmtId="7" fontId="2" fillId="0" borderId="6" xfId="0" applyNumberFormat="1" applyFont="1" applyBorder="1"/>
    <xf numFmtId="7" fontId="2" fillId="0" borderId="0" xfId="0" applyNumberFormat="1" applyFont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9" xfId="0" applyFont="1" applyBorder="1" applyAlignment="1">
      <alignment horizontal="centerContinuous"/>
    </xf>
    <xf numFmtId="165" fontId="2" fillId="0" borderId="1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Continuous"/>
    </xf>
    <xf numFmtId="9" fontId="2" fillId="0" borderId="13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2" fillId="0" borderId="10" xfId="0" applyFont="1" applyBorder="1"/>
    <xf numFmtId="9" fontId="2" fillId="0" borderId="1" xfId="0" applyNumberFormat="1" applyFont="1" applyBorder="1"/>
    <xf numFmtId="9" fontId="2" fillId="0" borderId="2" xfId="0" applyNumberFormat="1" applyFont="1" applyBorder="1"/>
    <xf numFmtId="9" fontId="2" fillId="0" borderId="3" xfId="0" applyNumberFormat="1" applyFont="1" applyBorder="1"/>
    <xf numFmtId="0" fontId="2" fillId="0" borderId="10" xfId="0" applyFont="1" applyBorder="1" applyAlignment="1">
      <alignment horizontal="centerContinuous"/>
    </xf>
    <xf numFmtId="5" fontId="2" fillId="0" borderId="8" xfId="0" applyNumberFormat="1" applyFont="1" applyBorder="1"/>
    <xf numFmtId="5" fontId="2" fillId="0" borderId="4" xfId="0" applyNumberFormat="1" applyFont="1" applyBorder="1"/>
    <xf numFmtId="0" fontId="4" fillId="0" borderId="0" xfId="0" applyFont="1"/>
    <xf numFmtId="0" fontId="5" fillId="0" borderId="0" xfId="0" applyFont="1"/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" fontId="2" fillId="0" borderId="0" xfId="0" applyNumberFormat="1" applyFont="1"/>
    <xf numFmtId="165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A37" sqref="A37"/>
    </sheetView>
  </sheetViews>
  <sheetFormatPr defaultRowHeight="12.75" x14ac:dyDescent="0.2"/>
  <cols>
    <col min="1" max="1" width="15.42578125" customWidth="1"/>
    <col min="2" max="7" width="11.7109375" customWidth="1"/>
    <col min="8" max="8" width="11.42578125" customWidth="1"/>
    <col min="9" max="9" width="11" customWidth="1"/>
    <col min="10" max="10" width="12" customWidth="1"/>
    <col min="11" max="11" width="11.42578125" customWidth="1"/>
  </cols>
  <sheetData>
    <row r="1" spans="1:13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62"/>
      <c r="M1" s="1"/>
    </row>
    <row r="2" spans="1:13" ht="22.5" x14ac:dyDescent="0.3">
      <c r="A2" s="6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62"/>
      <c r="M2" s="1"/>
    </row>
    <row r="3" spans="1:13" ht="18.75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62"/>
      <c r="M3" s="1"/>
    </row>
    <row r="4" spans="1:13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2"/>
      <c r="M4" s="1"/>
    </row>
    <row r="5" spans="1:13" ht="18.75" x14ac:dyDescent="0.3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62"/>
      <c r="M5" s="1"/>
    </row>
    <row r="6" spans="1:13" ht="18.75" x14ac:dyDescent="0.3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62"/>
      <c r="M6" s="1"/>
    </row>
    <row r="7" spans="1:13" ht="18.75" x14ac:dyDescent="0.3">
      <c r="A7" s="2" t="s">
        <v>5</v>
      </c>
      <c r="B7" s="2"/>
      <c r="C7" s="2"/>
      <c r="D7" s="2"/>
      <c r="E7" s="2"/>
      <c r="F7" s="2"/>
      <c r="G7" s="4">
        <v>175500</v>
      </c>
      <c r="H7" s="2"/>
      <c r="I7" s="2"/>
      <c r="J7" s="2"/>
      <c r="K7" s="2"/>
      <c r="L7" s="62"/>
      <c r="M7" s="1"/>
    </row>
    <row r="8" spans="1:13" ht="18.75" x14ac:dyDescent="0.3">
      <c r="A8" s="2" t="s">
        <v>6</v>
      </c>
      <c r="B8" s="2"/>
      <c r="C8" s="2"/>
      <c r="D8" s="2"/>
      <c r="E8" s="2"/>
      <c r="F8" s="2"/>
      <c r="G8" s="4">
        <v>2500</v>
      </c>
      <c r="H8" s="2"/>
      <c r="I8" s="2"/>
      <c r="J8" s="2"/>
      <c r="K8" s="2"/>
      <c r="L8" s="62"/>
      <c r="M8" s="1"/>
    </row>
    <row r="9" spans="1:13" ht="18.75" x14ac:dyDescent="0.3">
      <c r="A9" s="2" t="s">
        <v>7</v>
      </c>
      <c r="B9" s="2"/>
      <c r="C9" s="2"/>
      <c r="D9" s="2"/>
      <c r="E9" s="2"/>
      <c r="F9" s="2"/>
      <c r="G9" s="4">
        <v>14000</v>
      </c>
      <c r="H9" s="2"/>
      <c r="I9" s="2"/>
      <c r="J9" s="2"/>
      <c r="K9" s="2"/>
      <c r="L9" s="62"/>
      <c r="M9" s="1"/>
    </row>
    <row r="10" spans="1:13" ht="18.75" x14ac:dyDescent="0.3">
      <c r="A10" s="2" t="s">
        <v>8</v>
      </c>
      <c r="B10" s="2"/>
      <c r="C10" s="2"/>
      <c r="D10" s="2"/>
      <c r="E10" s="2"/>
      <c r="F10" s="2"/>
      <c r="G10" s="4">
        <v>40000</v>
      </c>
      <c r="H10" s="2"/>
      <c r="I10" s="2"/>
      <c r="J10" s="2"/>
      <c r="K10" s="2"/>
      <c r="L10" s="62"/>
      <c r="M10" s="1"/>
    </row>
    <row r="11" spans="1:13" ht="18.75" x14ac:dyDescent="0.3">
      <c r="A11" s="2" t="s">
        <v>9</v>
      </c>
      <c r="B11" s="2"/>
      <c r="C11" s="2"/>
      <c r="D11" s="2"/>
      <c r="E11" s="2"/>
      <c r="F11" s="2"/>
      <c r="G11" s="4">
        <v>7500</v>
      </c>
      <c r="H11" s="2"/>
      <c r="I11" s="2"/>
      <c r="J11" s="2"/>
      <c r="K11" s="2"/>
      <c r="L11" s="62"/>
      <c r="M11" s="1"/>
    </row>
    <row r="12" spans="1:13" ht="18.75" x14ac:dyDescent="0.3">
      <c r="A12" s="2" t="s">
        <v>10</v>
      </c>
      <c r="B12" s="2"/>
      <c r="C12" s="2"/>
      <c r="D12" s="2"/>
      <c r="E12" s="2"/>
      <c r="F12" s="2"/>
      <c r="G12" s="4">
        <v>13500</v>
      </c>
      <c r="H12" s="2"/>
      <c r="I12" s="2"/>
      <c r="J12" s="2"/>
      <c r="K12" s="2"/>
      <c r="L12" s="62"/>
      <c r="M12" s="1"/>
    </row>
    <row r="13" spans="1:13" ht="18.75" x14ac:dyDescent="0.3">
      <c r="A13" s="2" t="s">
        <v>11</v>
      </c>
      <c r="B13" s="2"/>
      <c r="C13" s="2"/>
      <c r="D13" s="2"/>
      <c r="E13" s="2"/>
      <c r="F13" s="2"/>
      <c r="G13" s="4">
        <f>SUM(G7:G12)</f>
        <v>253000</v>
      </c>
      <c r="H13" s="2"/>
      <c r="I13" s="2"/>
      <c r="J13" s="2"/>
      <c r="K13" s="2"/>
      <c r="L13" s="62"/>
      <c r="M13" s="1"/>
    </row>
    <row r="14" spans="1:13" ht="18.7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62"/>
      <c r="M14" s="1"/>
    </row>
    <row r="15" spans="1:13" ht="18.75" x14ac:dyDescent="0.3">
      <c r="A15" s="3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62"/>
      <c r="M15" s="1"/>
    </row>
    <row r="16" spans="1:13" ht="18.75" x14ac:dyDescent="0.3">
      <c r="A16" s="2" t="s">
        <v>13</v>
      </c>
      <c r="B16" s="2"/>
      <c r="C16" s="2"/>
      <c r="D16" s="2"/>
      <c r="E16" s="2"/>
      <c r="F16" s="2"/>
      <c r="G16" s="2">
        <v>12250</v>
      </c>
      <c r="H16" s="2"/>
      <c r="I16" s="2"/>
      <c r="J16" s="2"/>
      <c r="K16" s="2"/>
      <c r="L16" s="62"/>
      <c r="M16" s="1"/>
    </row>
    <row r="17" spans="1:13" ht="18.75" x14ac:dyDescent="0.3">
      <c r="A17" s="2" t="s">
        <v>14</v>
      </c>
      <c r="B17" s="2"/>
      <c r="C17" s="2"/>
      <c r="D17" s="2"/>
      <c r="E17" s="2"/>
      <c r="F17" s="2"/>
      <c r="G17" s="2">
        <v>3.5</v>
      </c>
      <c r="H17" s="2"/>
      <c r="I17" s="2"/>
      <c r="J17" s="2"/>
      <c r="K17" s="2"/>
      <c r="L17" s="62"/>
      <c r="M17" s="1"/>
    </row>
    <row r="18" spans="1:13" ht="18.75" x14ac:dyDescent="0.3">
      <c r="A18" s="2" t="s">
        <v>15</v>
      </c>
      <c r="B18" s="2"/>
      <c r="C18" s="2"/>
      <c r="D18" s="2"/>
      <c r="E18" s="2"/>
      <c r="F18" s="2"/>
      <c r="G18" s="5">
        <v>0.87</v>
      </c>
      <c r="H18" s="2"/>
      <c r="I18" s="2"/>
      <c r="J18" s="2"/>
      <c r="K18" s="2"/>
      <c r="L18" s="62"/>
      <c r="M18" s="1"/>
    </row>
    <row r="19" spans="1:13" ht="18.75" x14ac:dyDescent="0.3">
      <c r="A19" s="2" t="s">
        <v>16</v>
      </c>
      <c r="B19" s="2"/>
      <c r="C19" s="2"/>
      <c r="D19" s="2"/>
      <c r="E19" s="2"/>
      <c r="F19" s="2"/>
      <c r="G19" s="68">
        <v>32</v>
      </c>
      <c r="H19" s="2"/>
      <c r="I19" s="2"/>
      <c r="J19" s="2"/>
      <c r="K19" s="2"/>
      <c r="L19" s="62"/>
      <c r="M19" s="1"/>
    </row>
    <row r="20" spans="1:13" ht="18.75" x14ac:dyDescent="0.3">
      <c r="A20" s="2" t="s">
        <v>17</v>
      </c>
      <c r="B20" s="2"/>
      <c r="C20" s="2"/>
      <c r="D20" s="2"/>
      <c r="E20" s="2"/>
      <c r="F20" s="2"/>
      <c r="G20" s="6">
        <v>4.7500000000000001E-2</v>
      </c>
      <c r="H20" s="2"/>
      <c r="I20" s="2"/>
      <c r="J20" s="2"/>
      <c r="K20" s="2"/>
      <c r="L20" s="62"/>
      <c r="M20" s="1"/>
    </row>
    <row r="21" spans="1:13" ht="18.75" x14ac:dyDescent="0.3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62"/>
      <c r="M21" s="1"/>
    </row>
    <row r="22" spans="1:13" ht="18.75" x14ac:dyDescent="0.3">
      <c r="A22" s="2" t="s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62"/>
      <c r="M22" s="1"/>
    </row>
    <row r="23" spans="1:13" ht="18.7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62"/>
      <c r="M23" s="1"/>
    </row>
    <row r="24" spans="1:13" ht="18.75" x14ac:dyDescent="0.3">
      <c r="A24" s="63" t="s">
        <v>20</v>
      </c>
      <c r="B24" s="64"/>
      <c r="C24" s="64"/>
      <c r="D24" s="64"/>
      <c r="E24" s="65"/>
      <c r="F24" s="66" t="s">
        <v>21</v>
      </c>
      <c r="G24" s="66" t="s">
        <v>22</v>
      </c>
      <c r="H24" s="66" t="s">
        <v>23</v>
      </c>
      <c r="I24" s="66" t="s">
        <v>24</v>
      </c>
      <c r="J24" s="67" t="s">
        <v>25</v>
      </c>
      <c r="K24" s="2"/>
      <c r="L24" s="62"/>
      <c r="M24" s="1"/>
    </row>
    <row r="25" spans="1:13" ht="18.75" x14ac:dyDescent="0.3">
      <c r="A25" s="17"/>
      <c r="B25" s="18"/>
      <c r="C25" s="18"/>
      <c r="D25" s="18"/>
      <c r="E25" s="19"/>
      <c r="F25" s="12"/>
      <c r="G25" s="18"/>
      <c r="H25" s="20"/>
      <c r="I25" s="21"/>
      <c r="J25" s="22"/>
      <c r="K25" s="2"/>
      <c r="L25" s="62"/>
      <c r="M25" s="1"/>
    </row>
    <row r="26" spans="1:13" ht="18.75" x14ac:dyDescent="0.3">
      <c r="A26" s="13" t="s">
        <v>26</v>
      </c>
      <c r="B26" s="14"/>
      <c r="C26" s="14"/>
      <c r="D26" s="14"/>
      <c r="E26" s="15"/>
      <c r="F26" s="16" t="s">
        <v>27</v>
      </c>
      <c r="G26" s="69">
        <v>4.7500000000000001E-2</v>
      </c>
      <c r="H26" s="23">
        <f>$G$16*$G$17*$G$18*$G$19</f>
        <v>1193640</v>
      </c>
      <c r="I26" s="24">
        <f>G26*H26</f>
        <v>56697.9</v>
      </c>
      <c r="J26" s="25"/>
      <c r="K26" s="2"/>
      <c r="L26" s="62"/>
      <c r="M26" s="1"/>
    </row>
    <row r="27" spans="1:13" ht="18.75" x14ac:dyDescent="0.3">
      <c r="A27" s="17" t="s">
        <v>28</v>
      </c>
      <c r="B27" s="18"/>
      <c r="C27" s="18"/>
      <c r="D27" s="18"/>
      <c r="E27" s="19"/>
      <c r="F27" s="12"/>
      <c r="G27" s="18"/>
      <c r="H27" s="20"/>
      <c r="I27" s="21"/>
      <c r="J27" s="22"/>
      <c r="K27" s="2"/>
      <c r="L27" s="62"/>
      <c r="M27" s="1"/>
    </row>
    <row r="28" spans="1:13" ht="18.75" x14ac:dyDescent="0.3">
      <c r="A28" s="17"/>
      <c r="B28" s="18" t="s">
        <v>29</v>
      </c>
      <c r="C28" s="18"/>
      <c r="D28" s="18"/>
      <c r="E28" s="19"/>
      <c r="F28" s="12" t="s">
        <v>30</v>
      </c>
      <c r="G28" s="30">
        <v>0.45</v>
      </c>
      <c r="H28" s="20">
        <v>8500</v>
      </c>
      <c r="I28" s="21">
        <f>G28*H28</f>
        <v>3825</v>
      </c>
      <c r="J28" s="22"/>
      <c r="K28" s="2"/>
      <c r="L28" s="62"/>
      <c r="M28" s="1"/>
    </row>
    <row r="29" spans="1:13" ht="18.75" x14ac:dyDescent="0.3">
      <c r="A29" s="17"/>
      <c r="B29" s="18" t="s">
        <v>31</v>
      </c>
      <c r="C29" s="18"/>
      <c r="D29" s="18"/>
      <c r="E29" s="19"/>
      <c r="F29" s="12" t="s">
        <v>32</v>
      </c>
      <c r="G29" s="18"/>
      <c r="H29" s="20"/>
      <c r="I29" s="21">
        <v>2000</v>
      </c>
      <c r="J29" s="22"/>
      <c r="K29" s="2"/>
      <c r="L29" s="62"/>
      <c r="M29" s="1"/>
    </row>
    <row r="30" spans="1:13" ht="18.75" x14ac:dyDescent="0.3">
      <c r="A30" s="17"/>
      <c r="B30" s="18" t="s">
        <v>33</v>
      </c>
      <c r="C30" s="18"/>
      <c r="D30" s="18"/>
      <c r="E30" s="19"/>
      <c r="F30" s="12"/>
      <c r="G30" s="18"/>
      <c r="H30" s="20"/>
      <c r="I30" s="21">
        <v>1500</v>
      </c>
      <c r="J30" s="22"/>
      <c r="K30" s="2"/>
      <c r="L30" s="62"/>
      <c r="M30" s="1"/>
    </row>
    <row r="31" spans="1:13" ht="18.75" x14ac:dyDescent="0.3">
      <c r="A31" s="17"/>
      <c r="B31" s="18" t="s">
        <v>34</v>
      </c>
      <c r="C31" s="18"/>
      <c r="D31" s="18"/>
      <c r="E31" s="19"/>
      <c r="F31" s="12"/>
      <c r="G31" s="18"/>
      <c r="H31" s="20"/>
      <c r="I31" s="21">
        <v>720</v>
      </c>
      <c r="J31" s="22"/>
      <c r="K31" s="2"/>
      <c r="L31" s="62"/>
      <c r="M31" s="1"/>
    </row>
    <row r="32" spans="1:13" ht="18.75" x14ac:dyDescent="0.3">
      <c r="A32" s="17"/>
      <c r="B32" s="18" t="s">
        <v>35</v>
      </c>
      <c r="C32" s="18"/>
      <c r="D32" s="18"/>
      <c r="E32" s="19"/>
      <c r="F32" s="12" t="s">
        <v>36</v>
      </c>
      <c r="G32" s="30">
        <v>35</v>
      </c>
      <c r="H32" s="20">
        <v>70</v>
      </c>
      <c r="I32" s="21">
        <f>G32*H32</f>
        <v>2450</v>
      </c>
      <c r="J32" s="22"/>
      <c r="K32" s="2"/>
      <c r="L32" s="62"/>
      <c r="M32" s="1"/>
    </row>
    <row r="33" spans="1:13" ht="18.75" x14ac:dyDescent="0.3">
      <c r="A33" s="13" t="s">
        <v>37</v>
      </c>
      <c r="B33" s="14"/>
      <c r="C33" s="14"/>
      <c r="D33" s="14"/>
      <c r="E33" s="15"/>
      <c r="F33" s="16"/>
      <c r="G33" s="14"/>
      <c r="H33" s="23"/>
      <c r="I33" s="24">
        <f>SUM(I28:I32)</f>
        <v>10495</v>
      </c>
      <c r="J33" s="25"/>
      <c r="K33" s="2"/>
      <c r="L33" s="62"/>
      <c r="M33" s="1"/>
    </row>
    <row r="34" spans="1:13" ht="18.75" x14ac:dyDescent="0.3">
      <c r="A34" s="7"/>
      <c r="B34" s="8"/>
      <c r="C34" s="8"/>
      <c r="D34" s="8"/>
      <c r="E34" s="9"/>
      <c r="F34" s="26"/>
      <c r="G34" s="8"/>
      <c r="H34" s="27"/>
      <c r="I34" s="28"/>
      <c r="J34" s="29"/>
      <c r="K34" s="2"/>
      <c r="L34" s="62"/>
      <c r="M34" s="1"/>
    </row>
    <row r="35" spans="1:13" ht="18.75" x14ac:dyDescent="0.3">
      <c r="A35" s="13" t="s">
        <v>38</v>
      </c>
      <c r="B35" s="14"/>
      <c r="C35" s="14"/>
      <c r="D35" s="14"/>
      <c r="E35" s="15"/>
      <c r="F35" s="16"/>
      <c r="G35" s="14"/>
      <c r="H35" s="23"/>
      <c r="I35" s="24">
        <f>I26-I33</f>
        <v>46202.9</v>
      </c>
      <c r="J35" s="25"/>
      <c r="K35" s="2"/>
      <c r="L35" s="62"/>
      <c r="M35" s="1"/>
    </row>
    <row r="36" spans="1:13" ht="18.75" x14ac:dyDescent="0.3">
      <c r="A36" s="7"/>
      <c r="B36" s="8"/>
      <c r="C36" s="8"/>
      <c r="D36" s="8"/>
      <c r="E36" s="9"/>
      <c r="F36" s="26"/>
      <c r="G36" s="8"/>
      <c r="H36" s="27"/>
      <c r="I36" s="28"/>
      <c r="J36" s="29"/>
      <c r="K36" s="2"/>
      <c r="L36" s="62"/>
      <c r="M36" s="1"/>
    </row>
    <row r="37" spans="1:13" ht="18.75" x14ac:dyDescent="0.3">
      <c r="A37" s="13" t="s">
        <v>39</v>
      </c>
      <c r="B37" s="14"/>
      <c r="C37" s="14"/>
      <c r="D37" s="14"/>
      <c r="E37" s="15"/>
      <c r="F37" s="16"/>
      <c r="G37" s="31">
        <v>0.08</v>
      </c>
      <c r="H37" s="23"/>
      <c r="I37" s="24">
        <f>G13/2*G37</f>
        <v>10120</v>
      </c>
      <c r="J37" s="25"/>
      <c r="K37" s="2"/>
      <c r="L37" s="62"/>
      <c r="M37" s="1"/>
    </row>
    <row r="38" spans="1:13" ht="18.75" x14ac:dyDescent="0.3">
      <c r="A38" s="7"/>
      <c r="B38" s="8"/>
      <c r="C38" s="8"/>
      <c r="D38" s="8"/>
      <c r="E38" s="9"/>
      <c r="F38" s="26"/>
      <c r="G38" s="8"/>
      <c r="H38" s="27"/>
      <c r="I38" s="28"/>
      <c r="J38" s="29"/>
      <c r="K38" s="2"/>
      <c r="L38" s="62"/>
      <c r="M38" s="1"/>
    </row>
    <row r="39" spans="1:13" ht="18.75" x14ac:dyDescent="0.3">
      <c r="A39" s="13" t="s">
        <v>40</v>
      </c>
      <c r="B39" s="14"/>
      <c r="C39" s="14"/>
      <c r="D39" s="14"/>
      <c r="E39" s="15"/>
      <c r="F39" s="16"/>
      <c r="G39" s="14"/>
      <c r="H39" s="23"/>
      <c r="I39" s="24">
        <f>I35-I37</f>
        <v>36082.9</v>
      </c>
      <c r="J39" s="25"/>
      <c r="K39" s="2"/>
      <c r="L39" s="62"/>
      <c r="M39" s="1"/>
    </row>
    <row r="40" spans="1:13" ht="18.75" x14ac:dyDescent="0.3">
      <c r="A40" s="17" t="s">
        <v>41</v>
      </c>
      <c r="B40" s="18"/>
      <c r="C40" s="18"/>
      <c r="D40" s="18"/>
      <c r="E40" s="19"/>
      <c r="F40" s="12"/>
      <c r="G40" s="32"/>
      <c r="H40" s="20"/>
      <c r="I40" s="21"/>
      <c r="J40" s="22"/>
      <c r="K40" s="2"/>
      <c r="L40" s="62"/>
      <c r="M40" s="1"/>
    </row>
    <row r="41" spans="1:13" ht="18.75" x14ac:dyDescent="0.3">
      <c r="A41" s="17"/>
      <c r="B41" s="18" t="s">
        <v>42</v>
      </c>
      <c r="C41" s="18"/>
      <c r="D41" s="18"/>
      <c r="E41" s="19"/>
      <c r="F41" s="12"/>
      <c r="G41" s="33"/>
      <c r="H41" s="20"/>
      <c r="I41" s="21">
        <f>G13/20</f>
        <v>12650</v>
      </c>
      <c r="J41" s="22"/>
      <c r="K41" s="2"/>
      <c r="L41" s="62"/>
      <c r="M41" s="1"/>
    </row>
    <row r="42" spans="1:13" ht="18.75" x14ac:dyDescent="0.3">
      <c r="A42" s="17"/>
      <c r="B42" s="18" t="s">
        <v>43</v>
      </c>
      <c r="C42" s="18"/>
      <c r="D42" s="18"/>
      <c r="E42" s="19"/>
      <c r="F42" s="12"/>
      <c r="G42" s="34">
        <v>6.0000000000000001E-3</v>
      </c>
      <c r="H42" s="20"/>
      <c r="I42" s="21">
        <f>G13*G42</f>
        <v>1518</v>
      </c>
      <c r="J42" s="22"/>
      <c r="K42" s="2"/>
      <c r="L42" s="62"/>
      <c r="M42" s="1"/>
    </row>
    <row r="43" spans="1:13" ht="18.75" x14ac:dyDescent="0.3">
      <c r="A43" s="17"/>
      <c r="B43" s="18" t="s">
        <v>44</v>
      </c>
      <c r="C43" s="18"/>
      <c r="D43" s="18"/>
      <c r="E43" s="19"/>
      <c r="F43" s="12"/>
      <c r="G43" s="34">
        <v>5.0000000000000001E-3</v>
      </c>
      <c r="H43" s="20"/>
      <c r="I43" s="21">
        <f>G13*G43</f>
        <v>1265</v>
      </c>
      <c r="J43" s="22"/>
      <c r="K43" s="2"/>
      <c r="L43" s="62"/>
      <c r="M43" s="1"/>
    </row>
    <row r="44" spans="1:13" ht="18.75" x14ac:dyDescent="0.3">
      <c r="A44" s="13" t="s">
        <v>45</v>
      </c>
      <c r="B44" s="14"/>
      <c r="C44" s="14"/>
      <c r="D44" s="14"/>
      <c r="E44" s="15"/>
      <c r="F44" s="16"/>
      <c r="G44" s="35"/>
      <c r="H44" s="23"/>
      <c r="I44" s="24">
        <f>SUM(I41:I43)</f>
        <v>15433</v>
      </c>
      <c r="J44" s="25"/>
      <c r="K44" s="2"/>
      <c r="L44" s="62"/>
      <c r="M44" s="1"/>
    </row>
    <row r="45" spans="1:13" ht="18.75" x14ac:dyDescent="0.3">
      <c r="A45" s="7"/>
      <c r="B45" s="8"/>
      <c r="C45" s="8"/>
      <c r="D45" s="8"/>
      <c r="E45" s="9"/>
      <c r="F45" s="26"/>
      <c r="G45" s="8"/>
      <c r="H45" s="27"/>
      <c r="I45" s="28"/>
      <c r="J45" s="29"/>
      <c r="K45" s="2"/>
      <c r="L45" s="62"/>
      <c r="M45" s="1"/>
    </row>
    <row r="46" spans="1:13" ht="18.75" x14ac:dyDescent="0.3">
      <c r="A46" s="13" t="s">
        <v>46</v>
      </c>
      <c r="B46" s="14"/>
      <c r="C46" s="14"/>
      <c r="D46" s="14"/>
      <c r="E46" s="15"/>
      <c r="F46" s="16"/>
      <c r="G46" s="14"/>
      <c r="H46" s="23"/>
      <c r="I46" s="24">
        <f>I39-I44</f>
        <v>20649.900000000001</v>
      </c>
      <c r="J46" s="25"/>
      <c r="K46" s="2"/>
      <c r="L46" s="62"/>
      <c r="M46" s="1"/>
    </row>
    <row r="47" spans="1:13" ht="18.75" x14ac:dyDescent="0.3">
      <c r="A47" s="7"/>
      <c r="B47" s="8"/>
      <c r="C47" s="8"/>
      <c r="D47" s="8"/>
      <c r="E47" s="9"/>
      <c r="F47" s="26"/>
      <c r="G47" s="8"/>
      <c r="H47" s="27"/>
      <c r="I47" s="28"/>
      <c r="J47" s="29"/>
      <c r="K47" s="2"/>
      <c r="L47" s="62"/>
      <c r="M47" s="1"/>
    </row>
    <row r="48" spans="1:13" ht="18.75" x14ac:dyDescent="0.3">
      <c r="A48" s="13" t="s">
        <v>47</v>
      </c>
      <c r="B48" s="14"/>
      <c r="C48" s="14"/>
      <c r="D48" s="14"/>
      <c r="E48" s="15"/>
      <c r="F48" s="16" t="s">
        <v>48</v>
      </c>
      <c r="G48" s="36">
        <v>6</v>
      </c>
      <c r="H48" s="23">
        <v>1825</v>
      </c>
      <c r="I48" s="24">
        <f>G48*H48</f>
        <v>10950</v>
      </c>
      <c r="J48" s="25"/>
      <c r="K48" s="2"/>
      <c r="L48" s="62"/>
      <c r="M48" s="1"/>
    </row>
    <row r="49" spans="1:13" ht="18.75" x14ac:dyDescent="0.3">
      <c r="A49" s="7"/>
      <c r="B49" s="8"/>
      <c r="C49" s="8"/>
      <c r="D49" s="8"/>
      <c r="E49" s="9"/>
      <c r="F49" s="26"/>
      <c r="G49" s="8"/>
      <c r="H49" s="27"/>
      <c r="I49" s="28"/>
      <c r="J49" s="29"/>
      <c r="K49" s="2"/>
      <c r="L49" s="62"/>
      <c r="M49" s="1"/>
    </row>
    <row r="50" spans="1:13" ht="18.75" x14ac:dyDescent="0.3">
      <c r="A50" s="13" t="s">
        <v>49</v>
      </c>
      <c r="B50" s="14"/>
      <c r="C50" s="14"/>
      <c r="D50" s="14"/>
      <c r="E50" s="15"/>
      <c r="F50" s="16"/>
      <c r="G50" s="14"/>
      <c r="H50" s="23"/>
      <c r="I50" s="24">
        <f>I46-I48</f>
        <v>9699.9000000000015</v>
      </c>
      <c r="J50" s="25"/>
      <c r="K50" s="2"/>
      <c r="L50" s="62"/>
      <c r="M50" s="1"/>
    </row>
    <row r="51" spans="1:13" ht="18.7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62"/>
      <c r="M51" s="1"/>
    </row>
    <row r="52" spans="1:13" ht="18.75" x14ac:dyDescent="0.3">
      <c r="A52" s="2" t="s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62"/>
      <c r="M52" s="1"/>
    </row>
    <row r="53" spans="1:13" ht="18.75" x14ac:dyDescent="0.3">
      <c r="A53" s="2" t="s">
        <v>51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62"/>
      <c r="M53" s="1"/>
    </row>
    <row r="54" spans="1:13" ht="18.7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62"/>
      <c r="M54" s="1"/>
    </row>
    <row r="55" spans="1:13" ht="18.7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62"/>
      <c r="M55" s="1"/>
    </row>
    <row r="56" spans="1:13" ht="18.75" x14ac:dyDescent="0.3">
      <c r="A56" s="2" t="s">
        <v>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62"/>
      <c r="M56" s="1"/>
    </row>
    <row r="57" spans="1:13" ht="22.5" x14ac:dyDescent="0.3">
      <c r="A57" s="61" t="s">
        <v>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62"/>
      <c r="M57" s="1"/>
    </row>
    <row r="58" spans="1:13" ht="18.7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62"/>
      <c r="M58" s="1"/>
    </row>
    <row r="59" spans="1:13" ht="18.75" x14ac:dyDescent="0.3">
      <c r="A59" s="2" t="s">
        <v>52</v>
      </c>
      <c r="B59" s="2"/>
      <c r="C59" s="4">
        <f>G13</f>
        <v>253000</v>
      </c>
      <c r="D59" s="2"/>
      <c r="E59" s="2" t="s">
        <v>53</v>
      </c>
      <c r="F59" s="2"/>
      <c r="G59" s="4">
        <f>I33</f>
        <v>10495</v>
      </c>
      <c r="H59" s="2"/>
      <c r="I59" s="2"/>
      <c r="J59" s="2"/>
      <c r="K59" s="2"/>
      <c r="L59" s="62"/>
      <c r="M59" s="1"/>
    </row>
    <row r="60" spans="1:13" ht="18.75" x14ac:dyDescent="0.3">
      <c r="A60" s="2"/>
      <c r="B60" s="2"/>
      <c r="C60" s="2"/>
      <c r="D60" s="2"/>
      <c r="E60" s="2" t="s">
        <v>54</v>
      </c>
      <c r="F60" s="2"/>
      <c r="G60" s="4">
        <f>I48</f>
        <v>10950</v>
      </c>
      <c r="H60" s="2"/>
      <c r="I60" s="2"/>
      <c r="J60" s="2"/>
      <c r="K60" s="2"/>
      <c r="L60" s="62"/>
      <c r="M60" s="1"/>
    </row>
    <row r="61" spans="1:13" ht="18.75" x14ac:dyDescent="0.3">
      <c r="A61" s="2"/>
      <c r="B61" s="2"/>
      <c r="C61" s="2"/>
      <c r="D61" s="2"/>
      <c r="E61" s="2" t="s">
        <v>55</v>
      </c>
      <c r="F61" s="2"/>
      <c r="G61" s="4">
        <f>I42+I43</f>
        <v>2783</v>
      </c>
      <c r="H61" s="2"/>
      <c r="I61" s="2"/>
      <c r="J61" s="2"/>
      <c r="K61" s="2"/>
      <c r="L61" s="62"/>
      <c r="M61" s="1"/>
    </row>
    <row r="62" spans="1:13" ht="18.75" x14ac:dyDescent="0.3">
      <c r="A62" s="2"/>
      <c r="B62" s="2"/>
      <c r="C62" s="2"/>
      <c r="D62" s="2"/>
      <c r="E62" s="2" t="s">
        <v>56</v>
      </c>
      <c r="F62" s="2"/>
      <c r="G62" s="4">
        <f>SUM(G59:G61)</f>
        <v>24228</v>
      </c>
      <c r="H62" s="2"/>
      <c r="I62" s="2"/>
      <c r="J62" s="2"/>
      <c r="K62" s="2"/>
      <c r="L62" s="62"/>
      <c r="M62" s="1"/>
    </row>
    <row r="63" spans="1:13" ht="18.75" x14ac:dyDescent="0.3">
      <c r="A63" s="2"/>
      <c r="B63" s="2"/>
      <c r="C63" s="2"/>
      <c r="D63" s="2"/>
      <c r="E63" s="2"/>
      <c r="F63" s="2"/>
      <c r="G63" s="37"/>
      <c r="H63" s="2"/>
      <c r="I63" s="2"/>
      <c r="J63" s="2"/>
      <c r="K63" s="2"/>
      <c r="L63" s="62"/>
      <c r="M63" s="1"/>
    </row>
    <row r="64" spans="1:13" ht="18.75" x14ac:dyDescent="0.3">
      <c r="A64" s="38" t="s">
        <v>57</v>
      </c>
      <c r="B64" s="39" t="s">
        <v>58</v>
      </c>
      <c r="C64" s="8"/>
      <c r="D64" s="8"/>
      <c r="E64" s="8"/>
      <c r="F64" s="8"/>
      <c r="G64" s="8"/>
      <c r="H64" s="8"/>
      <c r="I64" s="8"/>
      <c r="J64" s="8"/>
      <c r="K64" s="9"/>
      <c r="L64" s="62"/>
      <c r="M64" s="1"/>
    </row>
    <row r="65" spans="1:13" ht="18.75" x14ac:dyDescent="0.3">
      <c r="A65" s="40" t="s">
        <v>59</v>
      </c>
      <c r="B65" s="41" t="s">
        <v>60</v>
      </c>
      <c r="C65" s="10" t="s">
        <v>61</v>
      </c>
      <c r="D65" s="10"/>
      <c r="E65" s="10"/>
      <c r="F65" s="10"/>
      <c r="G65" s="10"/>
      <c r="H65" s="10"/>
      <c r="I65" s="10"/>
      <c r="J65" s="10"/>
      <c r="K65" s="11"/>
      <c r="L65" s="62"/>
      <c r="M65" s="1"/>
    </row>
    <row r="66" spans="1:13" ht="18.75" x14ac:dyDescent="0.3">
      <c r="A66" s="42"/>
      <c r="B66" s="43" t="s">
        <v>62</v>
      </c>
      <c r="C66" s="14"/>
      <c r="D66" s="14"/>
      <c r="E66" s="14"/>
      <c r="F66" s="14"/>
      <c r="G66" s="14"/>
      <c r="H66" s="14"/>
      <c r="I66" s="14"/>
      <c r="J66" s="14"/>
      <c r="K66" s="15"/>
      <c r="L66" s="62"/>
      <c r="M66" s="1"/>
    </row>
    <row r="67" spans="1:13" ht="18.75" x14ac:dyDescent="0.3">
      <c r="A67" s="44" t="s">
        <v>63</v>
      </c>
      <c r="B67" s="45"/>
      <c r="C67" s="46"/>
      <c r="D67" s="47">
        <v>4.4999999999999998E-2</v>
      </c>
      <c r="E67" s="48"/>
      <c r="F67" s="46"/>
      <c r="G67" s="47">
        <v>4.7500000000000001E-2</v>
      </c>
      <c r="H67" s="48"/>
      <c r="I67" s="46"/>
      <c r="J67" s="47">
        <v>0.05</v>
      </c>
      <c r="K67" s="48"/>
      <c r="L67" s="62"/>
      <c r="M67" s="1"/>
    </row>
    <row r="68" spans="1:13" ht="18.75" x14ac:dyDescent="0.3">
      <c r="A68" s="49" t="s">
        <v>64</v>
      </c>
      <c r="B68" s="50"/>
      <c r="C68" s="51">
        <v>7.0000000000000007E-2</v>
      </c>
      <c r="D68" s="52">
        <v>0.08</v>
      </c>
      <c r="E68" s="53">
        <v>0.1</v>
      </c>
      <c r="F68" s="51">
        <v>7.0000000000000007E-2</v>
      </c>
      <c r="G68" s="52">
        <v>0.08</v>
      </c>
      <c r="H68" s="53">
        <v>0.1</v>
      </c>
      <c r="I68" s="51">
        <v>7.0000000000000007E-2</v>
      </c>
      <c r="J68" s="52">
        <v>0.08</v>
      </c>
      <c r="K68" s="53">
        <v>0.1</v>
      </c>
      <c r="L68" s="62"/>
      <c r="M68" s="1"/>
    </row>
    <row r="69" spans="1:13" ht="18.75" x14ac:dyDescent="0.3">
      <c r="A69" s="54"/>
      <c r="B69" s="54"/>
      <c r="C69" s="55"/>
      <c r="D69" s="56"/>
      <c r="E69" s="57"/>
      <c r="F69" s="55"/>
      <c r="G69" s="56"/>
      <c r="H69" s="57"/>
      <c r="I69" s="55"/>
      <c r="J69" s="56"/>
      <c r="K69" s="57"/>
      <c r="L69" s="62"/>
      <c r="M69" s="1"/>
    </row>
    <row r="70" spans="1:13" ht="18.75" x14ac:dyDescent="0.3">
      <c r="A70" s="41" t="s">
        <v>65</v>
      </c>
      <c r="B70" s="58"/>
      <c r="C70" s="59">
        <f t="shared" ref="C70:E70" si="0">$H$26*$D$67</f>
        <v>53713.799999999996</v>
      </c>
      <c r="D70" s="21">
        <f t="shared" si="0"/>
        <v>53713.799999999996</v>
      </c>
      <c r="E70" s="60">
        <f t="shared" si="0"/>
        <v>53713.799999999996</v>
      </c>
      <c r="F70" s="59">
        <f t="shared" ref="F70:H70" si="1">$H$26*$G$67</f>
        <v>56697.9</v>
      </c>
      <c r="G70" s="21">
        <f t="shared" si="1"/>
        <v>56697.9</v>
      </c>
      <c r="H70" s="60">
        <f t="shared" si="1"/>
        <v>56697.9</v>
      </c>
      <c r="I70" s="59">
        <f t="shared" ref="I70:K70" si="2">$H$26*$J$67</f>
        <v>59682</v>
      </c>
      <c r="J70" s="21">
        <f t="shared" si="2"/>
        <v>59682</v>
      </c>
      <c r="K70" s="60">
        <f t="shared" si="2"/>
        <v>59682</v>
      </c>
      <c r="L70" s="62"/>
      <c r="M70" s="1"/>
    </row>
    <row r="71" spans="1:13" ht="18.75" x14ac:dyDescent="0.3">
      <c r="A71" s="58"/>
      <c r="B71" s="58"/>
      <c r="C71" s="17"/>
      <c r="D71" s="21"/>
      <c r="E71" s="60"/>
      <c r="F71" s="59"/>
      <c r="G71" s="21"/>
      <c r="H71" s="60"/>
      <c r="I71" s="59"/>
      <c r="J71" s="21"/>
      <c r="K71" s="60"/>
      <c r="L71" s="62"/>
      <c r="M71" s="1"/>
    </row>
    <row r="72" spans="1:13" ht="18.75" x14ac:dyDescent="0.3">
      <c r="A72" s="41" t="s">
        <v>66</v>
      </c>
      <c r="B72" s="41">
        <v>8</v>
      </c>
      <c r="C72" s="59">
        <f t="shared" ref="C72:K74" si="3">- PMT(C$68,$B72,$C$59)</f>
        <v>42369.343910160926</v>
      </c>
      <c r="D72" s="21">
        <f t="shared" si="3"/>
        <v>44025.734429731005</v>
      </c>
      <c r="E72" s="60">
        <f t="shared" si="3"/>
        <v>47423.336446427813</v>
      </c>
      <c r="F72" s="59">
        <f t="shared" si="3"/>
        <v>42369.343910160926</v>
      </c>
      <c r="G72" s="21">
        <f t="shared" si="3"/>
        <v>44025.734429731005</v>
      </c>
      <c r="H72" s="60">
        <f t="shared" si="3"/>
        <v>47423.336446427813</v>
      </c>
      <c r="I72" s="59">
        <f t="shared" si="3"/>
        <v>42369.343910160926</v>
      </c>
      <c r="J72" s="21">
        <f t="shared" si="3"/>
        <v>44025.734429731005</v>
      </c>
      <c r="K72" s="60">
        <f t="shared" si="3"/>
        <v>47423.336446427813</v>
      </c>
      <c r="L72" s="62"/>
      <c r="M72" s="1"/>
    </row>
    <row r="73" spans="1:13" ht="18.75" x14ac:dyDescent="0.3">
      <c r="A73" s="41" t="s">
        <v>67</v>
      </c>
      <c r="B73" s="41">
        <v>10</v>
      </c>
      <c r="C73" s="59">
        <f t="shared" si="3"/>
        <v>36021.508190023276</v>
      </c>
      <c r="D73" s="21">
        <f t="shared" si="3"/>
        <v>37704.460640360077</v>
      </c>
      <c r="E73" s="60">
        <f t="shared" si="3"/>
        <v>41174.584905275435</v>
      </c>
      <c r="F73" s="59">
        <f t="shared" si="3"/>
        <v>36021.508190023276</v>
      </c>
      <c r="G73" s="21">
        <f t="shared" si="3"/>
        <v>37704.460640360077</v>
      </c>
      <c r="H73" s="60">
        <f t="shared" si="3"/>
        <v>41174.584905275435</v>
      </c>
      <c r="I73" s="59">
        <f t="shared" si="3"/>
        <v>36021.508190023276</v>
      </c>
      <c r="J73" s="21">
        <f t="shared" si="3"/>
        <v>37704.460640360077</v>
      </c>
      <c r="K73" s="60">
        <f t="shared" si="3"/>
        <v>41174.584905275435</v>
      </c>
      <c r="L73" s="62"/>
      <c r="M73" s="1"/>
    </row>
    <row r="74" spans="1:13" ht="18.75" x14ac:dyDescent="0.3">
      <c r="A74" s="41" t="s">
        <v>68</v>
      </c>
      <c r="B74" s="41">
        <v>15</v>
      </c>
      <c r="C74" s="59">
        <f t="shared" si="3"/>
        <v>27778.040049354655</v>
      </c>
      <c r="D74" s="21">
        <f t="shared" si="3"/>
        <v>29557.874868813073</v>
      </c>
      <c r="E74" s="60">
        <f t="shared" si="3"/>
        <v>33262.86555250518</v>
      </c>
      <c r="F74" s="59">
        <f t="shared" si="3"/>
        <v>27778.040049354655</v>
      </c>
      <c r="G74" s="21">
        <f t="shared" si="3"/>
        <v>29557.874868813073</v>
      </c>
      <c r="H74" s="60">
        <f t="shared" si="3"/>
        <v>33262.86555250518</v>
      </c>
      <c r="I74" s="59">
        <f t="shared" si="3"/>
        <v>27778.040049354655</v>
      </c>
      <c r="J74" s="21">
        <f t="shared" si="3"/>
        <v>29557.874868813073</v>
      </c>
      <c r="K74" s="60">
        <f t="shared" si="3"/>
        <v>33262.86555250518</v>
      </c>
      <c r="L74" s="62"/>
      <c r="M74" s="1"/>
    </row>
    <row r="75" spans="1:13" ht="18.75" x14ac:dyDescent="0.3">
      <c r="A75" s="58"/>
      <c r="B75" s="41"/>
      <c r="C75" s="59"/>
      <c r="D75" s="21"/>
      <c r="E75" s="60"/>
      <c r="F75" s="59"/>
      <c r="G75" s="21"/>
      <c r="H75" s="60"/>
      <c r="I75" s="59"/>
      <c r="J75" s="21"/>
      <c r="K75" s="60"/>
      <c r="L75" s="62"/>
      <c r="M75" s="1"/>
    </row>
    <row r="76" spans="1:13" ht="18.75" x14ac:dyDescent="0.3">
      <c r="A76" s="41" t="s">
        <v>66</v>
      </c>
      <c r="B76" s="41">
        <v>8</v>
      </c>
      <c r="C76" s="21">
        <f t="shared" ref="C76:K78" si="4">C72+$G$62</f>
        <v>66597.343910160926</v>
      </c>
      <c r="D76" s="21">
        <f t="shared" si="4"/>
        <v>68253.734429731005</v>
      </c>
      <c r="E76" s="21">
        <f t="shared" si="4"/>
        <v>71651.336446427813</v>
      </c>
      <c r="F76" s="59">
        <f t="shared" si="4"/>
        <v>66597.343910160926</v>
      </c>
      <c r="G76" s="21">
        <f t="shared" si="4"/>
        <v>68253.734429731005</v>
      </c>
      <c r="H76" s="60">
        <f t="shared" si="4"/>
        <v>71651.336446427813</v>
      </c>
      <c r="I76" s="59">
        <f t="shared" si="4"/>
        <v>66597.343910160926</v>
      </c>
      <c r="J76" s="21">
        <f t="shared" si="4"/>
        <v>68253.734429731005</v>
      </c>
      <c r="K76" s="60">
        <f t="shared" si="4"/>
        <v>71651.336446427813</v>
      </c>
      <c r="L76" s="62"/>
      <c r="M76" s="1"/>
    </row>
    <row r="77" spans="1:13" ht="18.75" x14ac:dyDescent="0.3">
      <c r="A77" s="41" t="s">
        <v>69</v>
      </c>
      <c r="B77" s="41">
        <v>10</v>
      </c>
      <c r="C77" s="21">
        <f t="shared" si="4"/>
        <v>60249.508190023276</v>
      </c>
      <c r="D77" s="21">
        <f t="shared" si="4"/>
        <v>61932.460640360077</v>
      </c>
      <c r="E77" s="21">
        <f t="shared" si="4"/>
        <v>65402.584905275435</v>
      </c>
      <c r="F77" s="59">
        <f t="shared" si="4"/>
        <v>60249.508190023276</v>
      </c>
      <c r="G77" s="21">
        <f t="shared" si="4"/>
        <v>61932.460640360077</v>
      </c>
      <c r="H77" s="60">
        <f t="shared" si="4"/>
        <v>65402.584905275435</v>
      </c>
      <c r="I77" s="59">
        <f t="shared" si="4"/>
        <v>60249.508190023276</v>
      </c>
      <c r="J77" s="21">
        <f t="shared" si="4"/>
        <v>61932.460640360077</v>
      </c>
      <c r="K77" s="60">
        <f t="shared" si="4"/>
        <v>65402.584905275435</v>
      </c>
      <c r="L77" s="62"/>
      <c r="M77" s="1"/>
    </row>
    <row r="78" spans="1:13" ht="18.75" x14ac:dyDescent="0.3">
      <c r="A78" s="41" t="s">
        <v>70</v>
      </c>
      <c r="B78" s="41">
        <v>15</v>
      </c>
      <c r="C78" s="21">
        <f t="shared" si="4"/>
        <v>52006.040049354655</v>
      </c>
      <c r="D78" s="21">
        <f t="shared" si="4"/>
        <v>53785.874868813073</v>
      </c>
      <c r="E78" s="21">
        <f t="shared" si="4"/>
        <v>57490.86555250518</v>
      </c>
      <c r="F78" s="59">
        <f t="shared" si="4"/>
        <v>52006.040049354655</v>
      </c>
      <c r="G78" s="21">
        <f t="shared" si="4"/>
        <v>53785.874868813073</v>
      </c>
      <c r="H78" s="60">
        <f t="shared" si="4"/>
        <v>57490.86555250518</v>
      </c>
      <c r="I78" s="59">
        <f t="shared" si="4"/>
        <v>52006.040049354655</v>
      </c>
      <c r="J78" s="21">
        <f t="shared" si="4"/>
        <v>53785.874868813073</v>
      </c>
      <c r="K78" s="60">
        <f t="shared" si="4"/>
        <v>57490.86555250518</v>
      </c>
      <c r="L78" s="62"/>
      <c r="M78" s="1"/>
    </row>
    <row r="79" spans="1:13" ht="18.75" x14ac:dyDescent="0.3">
      <c r="A79" s="58"/>
      <c r="B79" s="41"/>
      <c r="C79" s="59"/>
      <c r="D79" s="21"/>
      <c r="E79" s="60"/>
      <c r="F79" s="59"/>
      <c r="G79" s="21"/>
      <c r="H79" s="60"/>
      <c r="I79" s="59"/>
      <c r="J79" s="21"/>
      <c r="K79" s="60"/>
      <c r="L79" s="62"/>
      <c r="M79" s="1"/>
    </row>
    <row r="80" spans="1:13" ht="18.75" x14ac:dyDescent="0.3">
      <c r="A80" s="41" t="s">
        <v>71</v>
      </c>
      <c r="B80" s="41"/>
      <c r="C80" s="59">
        <f t="shared" ref="C80:K80" si="5">C70-$I$33-($C$59/2*C68)-$I$44-$I$48</f>
        <v>7980.7999999999956</v>
      </c>
      <c r="D80" s="21">
        <f t="shared" si="5"/>
        <v>6715.7999999999956</v>
      </c>
      <c r="E80" s="60">
        <f t="shared" si="5"/>
        <v>4185.7999999999956</v>
      </c>
      <c r="F80" s="59">
        <f t="shared" si="5"/>
        <v>10964.900000000001</v>
      </c>
      <c r="G80" s="21">
        <f t="shared" si="5"/>
        <v>9699.9000000000015</v>
      </c>
      <c r="H80" s="60">
        <f t="shared" si="5"/>
        <v>7169.9000000000015</v>
      </c>
      <c r="I80" s="59">
        <f t="shared" si="5"/>
        <v>13949</v>
      </c>
      <c r="J80" s="21">
        <f t="shared" si="5"/>
        <v>12684</v>
      </c>
      <c r="K80" s="60">
        <f t="shared" si="5"/>
        <v>10154</v>
      </c>
      <c r="L80" s="62"/>
      <c r="M80" s="1"/>
    </row>
    <row r="81" spans="1:13" ht="18.75" x14ac:dyDescent="0.3">
      <c r="A81" s="54"/>
      <c r="B81" s="41"/>
      <c r="C81" s="59"/>
      <c r="D81" s="21"/>
      <c r="E81" s="60"/>
      <c r="F81" s="59"/>
      <c r="G81" s="21"/>
      <c r="H81" s="60"/>
      <c r="I81" s="59"/>
      <c r="J81" s="21"/>
      <c r="K81" s="60"/>
      <c r="L81" s="62"/>
      <c r="M81" s="1"/>
    </row>
    <row r="82" spans="1:13" ht="18.75" x14ac:dyDescent="0.3">
      <c r="A82" s="41" t="s">
        <v>72</v>
      </c>
      <c r="B82" s="41">
        <v>8</v>
      </c>
      <c r="C82" s="59">
        <f t="shared" ref="C82:K84" si="6">C$70-C76</f>
        <v>-12883.54391016093</v>
      </c>
      <c r="D82" s="21">
        <f t="shared" si="6"/>
        <v>-14539.934429731009</v>
      </c>
      <c r="E82" s="60">
        <f t="shared" si="6"/>
        <v>-17937.536446427817</v>
      </c>
      <c r="F82" s="59">
        <f t="shared" si="6"/>
        <v>-9899.4439101609241</v>
      </c>
      <c r="G82" s="21">
        <f t="shared" si="6"/>
        <v>-11555.834429731003</v>
      </c>
      <c r="H82" s="60">
        <f t="shared" si="6"/>
        <v>-14953.436446427811</v>
      </c>
      <c r="I82" s="59">
        <f t="shared" si="6"/>
        <v>-6915.3439101609256</v>
      </c>
      <c r="J82" s="21">
        <f t="shared" si="6"/>
        <v>-8571.7344297310046</v>
      </c>
      <c r="K82" s="60">
        <f t="shared" si="6"/>
        <v>-11969.336446427813</v>
      </c>
      <c r="L82" s="62"/>
      <c r="M82" s="1"/>
    </row>
    <row r="83" spans="1:13" ht="18.75" x14ac:dyDescent="0.3">
      <c r="A83" s="41" t="s">
        <v>69</v>
      </c>
      <c r="B83" s="41">
        <v>10</v>
      </c>
      <c r="C83" s="59">
        <f t="shared" si="6"/>
        <v>-6535.7081900232806</v>
      </c>
      <c r="D83" s="21">
        <f t="shared" si="6"/>
        <v>-8218.6606403600817</v>
      </c>
      <c r="E83" s="60">
        <f t="shared" si="6"/>
        <v>-11688.784905275439</v>
      </c>
      <c r="F83" s="59">
        <f t="shared" si="6"/>
        <v>-3551.6081900232748</v>
      </c>
      <c r="G83" s="21">
        <f t="shared" si="6"/>
        <v>-5234.5606403600759</v>
      </c>
      <c r="H83" s="60">
        <f t="shared" si="6"/>
        <v>-8704.6849052754333</v>
      </c>
      <c r="I83" s="59">
        <f t="shared" si="6"/>
        <v>-567.50819002327626</v>
      </c>
      <c r="J83" s="21">
        <f t="shared" si="6"/>
        <v>-2250.4606403600774</v>
      </c>
      <c r="K83" s="60">
        <f t="shared" si="6"/>
        <v>-5720.5849052754347</v>
      </c>
      <c r="L83" s="62"/>
      <c r="M83" s="1"/>
    </row>
    <row r="84" spans="1:13" ht="18.75" x14ac:dyDescent="0.3">
      <c r="A84" s="41" t="s">
        <v>73</v>
      </c>
      <c r="B84" s="41">
        <v>15</v>
      </c>
      <c r="C84" s="59">
        <f t="shared" si="6"/>
        <v>1707.7599506453407</v>
      </c>
      <c r="D84" s="21">
        <f t="shared" si="6"/>
        <v>-72.074868813077046</v>
      </c>
      <c r="E84" s="60">
        <f t="shared" si="6"/>
        <v>-3777.0655525051843</v>
      </c>
      <c r="F84" s="59">
        <f t="shared" si="6"/>
        <v>4691.8599506453465</v>
      </c>
      <c r="G84" s="21">
        <f t="shared" si="6"/>
        <v>2912.0251311869288</v>
      </c>
      <c r="H84" s="60">
        <f t="shared" si="6"/>
        <v>-792.96555250517849</v>
      </c>
      <c r="I84" s="59">
        <f t="shared" si="6"/>
        <v>7675.9599506453451</v>
      </c>
      <c r="J84" s="21">
        <f t="shared" si="6"/>
        <v>5896.1251311869273</v>
      </c>
      <c r="K84" s="60">
        <f t="shared" si="6"/>
        <v>2191.1344474948201</v>
      </c>
      <c r="L84" s="62"/>
      <c r="M84" s="1"/>
    </row>
    <row r="85" spans="1:13" ht="18.75" x14ac:dyDescent="0.3">
      <c r="A85" s="42"/>
      <c r="B85" s="43"/>
      <c r="C85" s="13"/>
      <c r="D85" s="14"/>
      <c r="E85" s="15"/>
      <c r="F85" s="13"/>
      <c r="G85" s="14"/>
      <c r="H85" s="15"/>
      <c r="I85" s="13"/>
      <c r="J85" s="14"/>
      <c r="K85" s="15"/>
      <c r="L85" s="62"/>
      <c r="M85" s="1"/>
    </row>
    <row r="86" spans="1:13" ht="18.75" x14ac:dyDescent="0.3">
      <c r="A86" s="2" t="s">
        <v>74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62"/>
      <c r="M86" s="1"/>
    </row>
    <row r="87" spans="1:13" ht="18.75" x14ac:dyDescent="0.3">
      <c r="A87" s="2" t="s">
        <v>75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62"/>
      <c r="M87" s="1"/>
    </row>
    <row r="88" spans="1:13" ht="18.75" x14ac:dyDescent="0.3">
      <c r="A88" s="2" t="s">
        <v>76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62"/>
      <c r="M88" s="1"/>
    </row>
    <row r="89" spans="1:13" ht="18.75" x14ac:dyDescent="0.3">
      <c r="A89" s="2" t="s">
        <v>77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62"/>
      <c r="M89" s="1"/>
    </row>
    <row r="90" spans="1:13" ht="18.75" x14ac:dyDescent="0.3">
      <c r="A90" s="2" t="s">
        <v>78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62"/>
      <c r="M90" s="1"/>
    </row>
  </sheetData>
  <pageMargins left="1" right="0.75" top="1" bottom="1" header="0.5" footer="0.5"/>
  <pageSetup scale="63" orientation="portrait" horizontalDpi="4294967292" verticalDpi="300" r:id="rId1"/>
  <headerFooter alignWithMargins="0"/>
  <webPublishItems count="1">
    <webPublishItem id="11527" divId="TURTOM97_11527" sourceType="sheet" destinationFile="C:\Users\vukina\Documents\hhhh_files\TURTOM9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TURBROOD</vt:lpstr>
      <vt:lpstr>TURBROOD!Print_Area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Vukina</dc:creator>
  <cp:lastModifiedBy>vukina</cp:lastModifiedBy>
  <dcterms:created xsi:type="dcterms:W3CDTF">2013-02-20T18:42:41Z</dcterms:created>
  <dcterms:modified xsi:type="dcterms:W3CDTF">2013-02-20T18:43:14Z</dcterms:modified>
</cp:coreProperties>
</file>