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9" i="1" l="1"/>
  <c r="E38" i="1" s="1"/>
  <c r="I38" i="1" s="1"/>
  <c r="I41" i="1"/>
  <c r="E39" i="1"/>
  <c r="I39" i="1" s="1"/>
  <c r="I37" i="1"/>
  <c r="I36" i="1"/>
  <c r="I35" i="1"/>
  <c r="E28" i="1"/>
  <c r="I28" i="1" s="1"/>
  <c r="E26" i="1"/>
  <c r="H26" i="1" s="1"/>
  <c r="E25" i="1"/>
  <c r="H25" i="1" s="1"/>
  <c r="E24" i="1"/>
  <c r="H24" i="1" s="1"/>
  <c r="E23" i="1"/>
  <c r="H23" i="1" s="1"/>
  <c r="E22" i="1"/>
  <c r="H22" i="1" s="1"/>
  <c r="H21" i="1"/>
  <c r="G21" i="1"/>
  <c r="I21" i="1" s="1"/>
  <c r="E20" i="1"/>
  <c r="H20" i="1" s="1"/>
  <c r="H32" i="1" s="1"/>
  <c r="I19" i="1"/>
  <c r="H19" i="1"/>
  <c r="G19" i="1"/>
  <c r="E32" i="1" l="1"/>
  <c r="G22" i="1"/>
  <c r="I22" i="1" s="1"/>
  <c r="G24" i="1"/>
  <c r="I24" i="1" s="1"/>
  <c r="G26" i="1"/>
  <c r="I26" i="1" s="1"/>
  <c r="G20" i="1"/>
  <c r="E40" i="1"/>
  <c r="I40" i="1" s="1"/>
  <c r="I42" i="1" s="1"/>
  <c r="E50" i="1"/>
  <c r="I50" i="1" s="1"/>
  <c r="G23" i="1"/>
  <c r="I23" i="1" s="1"/>
  <c r="G25" i="1"/>
  <c r="I25" i="1" s="1"/>
  <c r="E51" i="1"/>
  <c r="I31" i="1" l="1"/>
  <c r="I30" i="1"/>
  <c r="I20" i="1"/>
  <c r="I32" i="1" s="1"/>
  <c r="I43" i="1" s="1"/>
  <c r="G32" i="1"/>
  <c r="I52" i="1" l="1"/>
  <c r="I51" i="1" s="1"/>
  <c r="I45" i="1"/>
  <c r="I44" i="1"/>
</calcChain>
</file>

<file path=xl/sharedStrings.xml><?xml version="1.0" encoding="utf-8"?>
<sst xmlns="http://schemas.openxmlformats.org/spreadsheetml/2006/main" count="76" uniqueCount="72">
  <si>
    <t>Enterprise Budget for Small Organic Layer Operation</t>
  </si>
  <si>
    <t>Ken Anderson and Tom Vukina, Extension Specialist, North Carolina State University</t>
  </si>
  <si>
    <t>Assumptions:</t>
  </si>
  <si>
    <t>Type of production: Small flock, commercial breed (Commercial brown)</t>
  </si>
  <si>
    <t>Production configuration: static house with veranda and rotation of paddocks with forage cover</t>
  </si>
  <si>
    <t>Production cycle: Year round production, 1 flock (12 months)</t>
  </si>
  <si>
    <t>Indoor stocking rate: 1.2 to 1.5 sq ft/bird</t>
  </si>
  <si>
    <t>Outdoor stocking rate: 43 sq ft/bird</t>
  </si>
  <si>
    <t>Birds placed each cycle: 1000 or less</t>
  </si>
  <si>
    <t>Mortality rate: 22%</t>
  </si>
  <si>
    <t>Eggs produced per hen: 284 (85% of eggs can be marketed as organic eggs, remaining 15% goes into breaker market)</t>
  </si>
  <si>
    <t>Feed conversion: 3.125 lbs per dozen eggs</t>
  </si>
  <si>
    <t>Pullets purchased at 17 wks</t>
  </si>
  <si>
    <t>Costs</t>
  </si>
  <si>
    <t>Fixed Costs</t>
  </si>
  <si>
    <t>Total Fixed Costs</t>
  </si>
  <si>
    <t>Annual Fixed Costs</t>
  </si>
  <si>
    <t>Quantity</t>
  </si>
  <si>
    <t>Price</t>
  </si>
  <si>
    <t>Value</t>
  </si>
  <si>
    <t>Useful Life (years)</t>
  </si>
  <si>
    <t>Depreciation</t>
  </si>
  <si>
    <t>Interest (3%)</t>
  </si>
  <si>
    <t>Annual cost</t>
  </si>
  <si>
    <t>House</t>
  </si>
  <si>
    <t>Paddocks</t>
  </si>
  <si>
    <t>Composter</t>
  </si>
  <si>
    <t>Waterers</t>
  </si>
  <si>
    <t>Feeders</t>
  </si>
  <si>
    <t>Roosts</t>
  </si>
  <si>
    <t>Nests</t>
  </si>
  <si>
    <t>Cooler</t>
  </si>
  <si>
    <t>Dolly</t>
  </si>
  <si>
    <t>Pasture land (acre)</t>
  </si>
  <si>
    <t>Organic certification</t>
  </si>
  <si>
    <t>Insurance (0.5%)</t>
  </si>
  <si>
    <t>Property tax (0.8%)</t>
  </si>
  <si>
    <t>TOTAL FIXED COST</t>
  </si>
  <si>
    <t>Variable Costs</t>
  </si>
  <si>
    <t>Cost Per Unit</t>
  </si>
  <si>
    <t>Units</t>
  </si>
  <si>
    <t>Total Cost</t>
  </si>
  <si>
    <t>Pullet</t>
  </si>
  <si>
    <t>per pullet</t>
  </si>
  <si>
    <t>Wood chips</t>
  </si>
  <si>
    <t>total</t>
  </si>
  <si>
    <t>Utilities</t>
  </si>
  <si>
    <t>per month</t>
  </si>
  <si>
    <t>Feed</t>
  </si>
  <si>
    <t>per ton</t>
  </si>
  <si>
    <t>Labor*</t>
  </si>
  <si>
    <t>per hour</t>
  </si>
  <si>
    <t>Processing and packaging fee</t>
  </si>
  <si>
    <t>per dozen</t>
  </si>
  <si>
    <t>Miscellaneous</t>
  </si>
  <si>
    <t>per total</t>
  </si>
  <si>
    <t>TOTAL VARIABLE COST</t>
  </si>
  <si>
    <t>TOTAL COST</t>
  </si>
  <si>
    <t>Total cost per bird placed</t>
  </si>
  <si>
    <t>Total cost per dozen eggs</t>
  </si>
  <si>
    <t>Break-even price calculation</t>
  </si>
  <si>
    <t>Price Per Unit</t>
  </si>
  <si>
    <t>Result</t>
  </si>
  <si>
    <t>Eggs produced**</t>
  </si>
  <si>
    <t>dozens</t>
  </si>
  <si>
    <t>Breaker market revenue</t>
  </si>
  <si>
    <t>$</t>
  </si>
  <si>
    <t>Organic eggs market revenue</t>
  </si>
  <si>
    <t>Break-even organic price</t>
  </si>
  <si>
    <t>$/dozen</t>
  </si>
  <si>
    <t>*Labor amount assumes 2.66 hours/hen for the life of flock 15 periods pro-rated to 12 months</t>
  </si>
  <si>
    <t>** Mortality is assumed evenly distributed such that average mortality throughout the production cycle is one half of the terminal mortality.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</si>
</sst>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_);_(* \(#,##0\);_(* &quot;-&quot;??_);_(@_)"/>
    <numFmt numFmtId="167" formatCode="_(&quot;$&quot;* #,##0.000_);_(&quot;$&quot;* \(#,##0.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2" applyNumberFormat="1" applyFont="1"/>
    <xf numFmtId="164" fontId="0" fillId="0" borderId="0" xfId="0" applyNumberFormat="1"/>
    <xf numFmtId="164" fontId="0" fillId="0" borderId="0" xfId="1" applyNumberFormat="1" applyFont="1"/>
    <xf numFmtId="164" fontId="3" fillId="0" borderId="0" xfId="2" applyNumberFormat="1" applyFont="1" applyFill="1"/>
    <xf numFmtId="164" fontId="3" fillId="0" borderId="0" xfId="0" applyNumberFormat="1" applyFont="1" applyFill="1"/>
    <xf numFmtId="164" fontId="2" fillId="0" borderId="0" xfId="2" applyNumberFormat="1" applyFont="1"/>
    <xf numFmtId="164" fontId="2" fillId="0" borderId="0" xfId="0" applyNumberFormat="1" applyFont="1"/>
    <xf numFmtId="44" fontId="0" fillId="0" borderId="0" xfId="2" applyFont="1"/>
    <xf numFmtId="165" fontId="0" fillId="0" borderId="0" xfId="0" applyNumberFormat="1"/>
    <xf numFmtId="165" fontId="2" fillId="0" borderId="0" xfId="0" applyNumberFormat="1" applyFont="1" applyAlignment="1">
      <alignment horizontal="center"/>
    </xf>
    <xf numFmtId="44" fontId="2" fillId="0" borderId="0" xfId="2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0" fillId="0" borderId="0" xfId="1" applyNumberFormat="1" applyFont="1"/>
    <xf numFmtId="44" fontId="0" fillId="0" borderId="0" xfId="2" applyFont="1" applyFill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44" fontId="2" fillId="0" borderId="0" xfId="0" applyNumberFormat="1" applyFont="1"/>
    <xf numFmtId="44" fontId="2" fillId="0" borderId="0" xfId="0" applyNumberFormat="1" applyFont="1" applyAlignment="1">
      <alignment horizontal="left"/>
    </xf>
    <xf numFmtId="0" fontId="2" fillId="0" borderId="0" xfId="0" applyFont="1" applyAlignment="1"/>
    <xf numFmtId="44" fontId="0" fillId="0" borderId="0" xfId="0" applyNumberFormat="1"/>
    <xf numFmtId="167" fontId="2" fillId="0" borderId="0" xfId="2" applyNumberFormat="1" applyFont="1"/>
    <xf numFmtId="167" fontId="0" fillId="0" borderId="0" xfId="0" applyNumberFormat="1"/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/>
  </sheetViews>
  <sheetFormatPr defaultRowHeight="15" x14ac:dyDescent="0.25"/>
  <cols>
    <col min="1" max="11" width="12.7109375" customWidth="1"/>
  </cols>
  <sheetData>
    <row r="1" spans="1:11" x14ac:dyDescent="0.25">
      <c r="A1" s="1" t="s">
        <v>0</v>
      </c>
    </row>
    <row r="2" spans="1:11" x14ac:dyDescent="0.25">
      <c r="A2" t="s">
        <v>1</v>
      </c>
    </row>
    <row r="4" spans="1:11" x14ac:dyDescent="0.25">
      <c r="A4" s="1" t="s">
        <v>2</v>
      </c>
    </row>
    <row r="5" spans="1:11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t="s">
        <v>5</v>
      </c>
    </row>
    <row r="8" spans="1:11" x14ac:dyDescent="0.25">
      <c r="A8" t="s">
        <v>6</v>
      </c>
    </row>
    <row r="9" spans="1:11" x14ac:dyDescent="0.25">
      <c r="A9" t="s">
        <v>7</v>
      </c>
    </row>
    <row r="10" spans="1:11" x14ac:dyDescent="0.25">
      <c r="A10" t="s">
        <v>8</v>
      </c>
    </row>
    <row r="11" spans="1:11" x14ac:dyDescent="0.25">
      <c r="A11" t="s">
        <v>9</v>
      </c>
    </row>
    <row r="12" spans="1:11" x14ac:dyDescent="0.25">
      <c r="A12" t="s">
        <v>10</v>
      </c>
    </row>
    <row r="13" spans="1:11" x14ac:dyDescent="0.25">
      <c r="A13" t="s">
        <v>11</v>
      </c>
    </row>
    <row r="14" spans="1:11" x14ac:dyDescent="0.25">
      <c r="A14" t="s">
        <v>12</v>
      </c>
    </row>
    <row r="16" spans="1:11" x14ac:dyDescent="0.25">
      <c r="A16" s="1" t="s">
        <v>13</v>
      </c>
    </row>
    <row r="17" spans="1:10" x14ac:dyDescent="0.25">
      <c r="A17" s="1" t="s">
        <v>14</v>
      </c>
      <c r="D17" s="30" t="s">
        <v>15</v>
      </c>
      <c r="E17" s="30"/>
      <c r="G17" s="30" t="s">
        <v>16</v>
      </c>
      <c r="H17" s="30"/>
      <c r="I17" s="30"/>
    </row>
    <row r="18" spans="1:10" ht="45" x14ac:dyDescent="0.25">
      <c r="C18" s="3" t="s">
        <v>17</v>
      </c>
      <c r="D18" s="3" t="s">
        <v>18</v>
      </c>
      <c r="E18" s="4" t="s">
        <v>19</v>
      </c>
      <c r="F18" s="5" t="s">
        <v>20</v>
      </c>
      <c r="G18" s="3" t="s">
        <v>21</v>
      </c>
      <c r="H18" s="3" t="s">
        <v>22</v>
      </c>
      <c r="I18" s="3" t="s">
        <v>23</v>
      </c>
      <c r="J18" s="6"/>
    </row>
    <row r="19" spans="1:10" x14ac:dyDescent="0.25">
      <c r="A19" t="s">
        <v>24</v>
      </c>
      <c r="C19">
        <v>1</v>
      </c>
      <c r="D19" s="7">
        <v>9000</v>
      </c>
      <c r="E19" s="8">
        <v>9000</v>
      </c>
      <c r="F19" s="9">
        <v>20</v>
      </c>
      <c r="G19" s="8">
        <f t="shared" ref="G19:G26" si="0">E19/F19</f>
        <v>450</v>
      </c>
      <c r="H19" s="8">
        <f t="shared" ref="H19:H26" si="1">E19/2*0.03</f>
        <v>135</v>
      </c>
      <c r="I19" s="8">
        <f t="shared" ref="I19:I26" si="2">G19+H19</f>
        <v>585</v>
      </c>
    </row>
    <row r="20" spans="1:10" x14ac:dyDescent="0.25">
      <c r="A20" t="s">
        <v>25</v>
      </c>
      <c r="C20">
        <v>4</v>
      </c>
      <c r="D20" s="7">
        <v>1120</v>
      </c>
      <c r="E20" s="8">
        <f>D20*C20</f>
        <v>4480</v>
      </c>
      <c r="F20" s="9">
        <v>5</v>
      </c>
      <c r="G20" s="8">
        <f t="shared" si="0"/>
        <v>896</v>
      </c>
      <c r="H20" s="8">
        <f t="shared" si="1"/>
        <v>67.2</v>
      </c>
      <c r="I20" s="8">
        <f t="shared" si="2"/>
        <v>963.2</v>
      </c>
    </row>
    <row r="21" spans="1:10" x14ac:dyDescent="0.25">
      <c r="A21" t="s">
        <v>26</v>
      </c>
      <c r="C21">
        <v>1</v>
      </c>
      <c r="D21" s="7">
        <v>500</v>
      </c>
      <c r="E21" s="8">
        <v>500</v>
      </c>
      <c r="F21" s="9">
        <v>10</v>
      </c>
      <c r="G21" s="8">
        <f t="shared" si="0"/>
        <v>50</v>
      </c>
      <c r="H21" s="8">
        <f t="shared" si="1"/>
        <v>7.5</v>
      </c>
      <c r="I21" s="8">
        <f t="shared" si="2"/>
        <v>57.5</v>
      </c>
    </row>
    <row r="22" spans="1:10" x14ac:dyDescent="0.25">
      <c r="A22" t="s">
        <v>27</v>
      </c>
      <c r="C22">
        <v>50</v>
      </c>
      <c r="D22" s="7">
        <v>32</v>
      </c>
      <c r="E22" s="8">
        <f>D22*C22</f>
        <v>1600</v>
      </c>
      <c r="F22" s="9">
        <v>10</v>
      </c>
      <c r="G22" s="8">
        <f t="shared" si="0"/>
        <v>160</v>
      </c>
      <c r="H22" s="8">
        <f t="shared" si="1"/>
        <v>24</v>
      </c>
      <c r="I22" s="8">
        <f t="shared" si="2"/>
        <v>184</v>
      </c>
    </row>
    <row r="23" spans="1:10" x14ac:dyDescent="0.25">
      <c r="A23" t="s">
        <v>28</v>
      </c>
      <c r="C23">
        <v>50</v>
      </c>
      <c r="D23" s="7">
        <v>16</v>
      </c>
      <c r="E23" s="8">
        <f>D23*C23</f>
        <v>800</v>
      </c>
      <c r="F23" s="9">
        <v>3</v>
      </c>
      <c r="G23" s="8">
        <f t="shared" si="0"/>
        <v>266.66666666666669</v>
      </c>
      <c r="H23" s="8">
        <f t="shared" si="1"/>
        <v>12</v>
      </c>
      <c r="I23" s="8">
        <f t="shared" si="2"/>
        <v>278.66666666666669</v>
      </c>
    </row>
    <row r="24" spans="1:10" x14ac:dyDescent="0.25">
      <c r="A24" t="s">
        <v>29</v>
      </c>
      <c r="C24">
        <v>583</v>
      </c>
      <c r="D24" s="7">
        <v>0.32</v>
      </c>
      <c r="E24" s="8">
        <f>D24*C24</f>
        <v>186.56</v>
      </c>
      <c r="F24" s="9">
        <v>4</v>
      </c>
      <c r="G24" s="8">
        <f t="shared" si="0"/>
        <v>46.64</v>
      </c>
      <c r="H24" s="8">
        <f t="shared" si="1"/>
        <v>2.7984</v>
      </c>
      <c r="I24" s="8">
        <f t="shared" si="2"/>
        <v>49.438400000000001</v>
      </c>
    </row>
    <row r="25" spans="1:10" x14ac:dyDescent="0.25">
      <c r="A25" t="s">
        <v>30</v>
      </c>
      <c r="C25">
        <v>10</v>
      </c>
      <c r="D25" s="7">
        <v>165</v>
      </c>
      <c r="E25" s="8">
        <f>D25*C25</f>
        <v>1650</v>
      </c>
      <c r="F25" s="9">
        <v>5</v>
      </c>
      <c r="G25" s="8">
        <f t="shared" si="0"/>
        <v>330</v>
      </c>
      <c r="H25" s="8">
        <f t="shared" si="1"/>
        <v>24.75</v>
      </c>
      <c r="I25" s="8">
        <f t="shared" si="2"/>
        <v>354.75</v>
      </c>
    </row>
    <row r="26" spans="1:10" x14ac:dyDescent="0.25">
      <c r="A26" t="s">
        <v>31</v>
      </c>
      <c r="C26">
        <v>1</v>
      </c>
      <c r="D26" s="7">
        <v>5000</v>
      </c>
      <c r="E26" s="8">
        <f>D26*C26</f>
        <v>5000</v>
      </c>
      <c r="F26" s="9">
        <v>10</v>
      </c>
      <c r="G26" s="8">
        <f t="shared" si="0"/>
        <v>500</v>
      </c>
      <c r="H26" s="8">
        <f t="shared" si="1"/>
        <v>75</v>
      </c>
      <c r="I26" s="8">
        <f t="shared" si="2"/>
        <v>575</v>
      </c>
    </row>
    <row r="27" spans="1:10" x14ac:dyDescent="0.25">
      <c r="A27" t="s">
        <v>32</v>
      </c>
      <c r="D27" s="7"/>
      <c r="E27" s="8"/>
      <c r="F27" s="8"/>
      <c r="G27" s="8"/>
      <c r="H27" s="8"/>
      <c r="I27" s="8">
        <v>20</v>
      </c>
    </row>
    <row r="28" spans="1:10" x14ac:dyDescent="0.25">
      <c r="A28" t="s">
        <v>33</v>
      </c>
      <c r="C28">
        <v>1</v>
      </c>
      <c r="D28" s="10">
        <v>5675</v>
      </c>
      <c r="E28" s="11">
        <f>D28*C28</f>
        <v>5675</v>
      </c>
      <c r="F28" s="8"/>
      <c r="G28" s="8"/>
      <c r="H28" s="8"/>
      <c r="I28" s="8">
        <f>E28*0.03</f>
        <v>170.25</v>
      </c>
    </row>
    <row r="29" spans="1:10" x14ac:dyDescent="0.25">
      <c r="A29" t="s">
        <v>34</v>
      </c>
      <c r="D29" s="7"/>
      <c r="E29" s="8"/>
      <c r="F29" s="8"/>
      <c r="G29" s="8"/>
      <c r="H29" s="8"/>
      <c r="I29" s="8">
        <v>500</v>
      </c>
    </row>
    <row r="30" spans="1:10" x14ac:dyDescent="0.25">
      <c r="A30" t="s">
        <v>35</v>
      </c>
      <c r="D30" s="7"/>
      <c r="E30" s="8"/>
      <c r="F30" s="8"/>
      <c r="G30" s="8"/>
      <c r="H30" s="8"/>
      <c r="I30" s="8">
        <f>E32*0.005</f>
        <v>144.45780000000002</v>
      </c>
    </row>
    <row r="31" spans="1:10" x14ac:dyDescent="0.25">
      <c r="A31" t="s">
        <v>36</v>
      </c>
      <c r="D31" s="7"/>
      <c r="E31" s="8"/>
      <c r="F31" s="8"/>
      <c r="G31" s="8"/>
      <c r="H31" s="8"/>
      <c r="I31" s="8">
        <f>E32*0.008</f>
        <v>231.13248000000002</v>
      </c>
    </row>
    <row r="32" spans="1:10" x14ac:dyDescent="0.25">
      <c r="A32" s="1" t="s">
        <v>37</v>
      </c>
      <c r="B32" s="1"/>
      <c r="C32" s="1"/>
      <c r="D32" s="12"/>
      <c r="E32" s="13">
        <f>SUM(E19:E31)</f>
        <v>28891.56</v>
      </c>
      <c r="F32" s="13"/>
      <c r="G32" s="13">
        <f>SUM(G19:G31)</f>
        <v>2699.3066666666668</v>
      </c>
      <c r="H32" s="13">
        <f>SUM(H19:H31)</f>
        <v>348.24839999999995</v>
      </c>
      <c r="I32" s="13">
        <f>SUM(I19:I31)</f>
        <v>4113.3953466666671</v>
      </c>
    </row>
    <row r="33" spans="1:10" x14ac:dyDescent="0.25">
      <c r="D33" s="14"/>
      <c r="E33" s="15"/>
      <c r="F33" s="15"/>
      <c r="G33" s="15"/>
      <c r="H33" s="15"/>
      <c r="I33" s="15"/>
    </row>
    <row r="34" spans="1:10" x14ac:dyDescent="0.25">
      <c r="A34" s="1" t="s">
        <v>38</v>
      </c>
      <c r="C34" s="16" t="s">
        <v>39</v>
      </c>
      <c r="D34" s="17" t="s">
        <v>40</v>
      </c>
      <c r="E34" s="18" t="s">
        <v>17</v>
      </c>
      <c r="F34" s="8"/>
      <c r="G34" s="13"/>
      <c r="H34" s="13"/>
      <c r="I34" s="18" t="s">
        <v>41</v>
      </c>
    </row>
    <row r="35" spans="1:10" x14ac:dyDescent="0.25">
      <c r="A35" t="s">
        <v>42</v>
      </c>
      <c r="C35" s="14">
        <v>9.83</v>
      </c>
      <c r="D35" t="s">
        <v>43</v>
      </c>
      <c r="E35" s="19">
        <v>1000</v>
      </c>
      <c r="I35" s="8">
        <f>C35*E35</f>
        <v>9830</v>
      </c>
      <c r="J35" s="15"/>
    </row>
    <row r="36" spans="1:10" x14ac:dyDescent="0.25">
      <c r="A36" t="s">
        <v>44</v>
      </c>
      <c r="C36" s="14">
        <v>150</v>
      </c>
      <c r="D36" t="s">
        <v>45</v>
      </c>
      <c r="E36" s="19">
        <v>1</v>
      </c>
      <c r="I36" s="8">
        <f>C36*E36</f>
        <v>150</v>
      </c>
      <c r="J36" s="15"/>
    </row>
    <row r="37" spans="1:10" x14ac:dyDescent="0.25">
      <c r="A37" t="s">
        <v>46</v>
      </c>
      <c r="C37" s="14">
        <v>100</v>
      </c>
      <c r="D37" t="s">
        <v>47</v>
      </c>
      <c r="E37" s="19">
        <v>12</v>
      </c>
      <c r="I37" s="8">
        <f>C37*E37</f>
        <v>1200</v>
      </c>
      <c r="J37" s="15"/>
    </row>
    <row r="38" spans="1:10" x14ac:dyDescent="0.25">
      <c r="A38" t="s">
        <v>48</v>
      </c>
      <c r="C38" s="14">
        <v>710</v>
      </c>
      <c r="D38" t="s">
        <v>49</v>
      </c>
      <c r="E38" s="19">
        <f>E49*3.125/2000</f>
        <v>32.911458333333329</v>
      </c>
      <c r="I38" s="8">
        <f>E38*C38</f>
        <v>23367.135416666664</v>
      </c>
      <c r="J38" s="15"/>
    </row>
    <row r="39" spans="1:10" x14ac:dyDescent="0.25">
      <c r="A39" t="s">
        <v>50</v>
      </c>
      <c r="C39" s="20">
        <v>13.25</v>
      </c>
      <c r="D39" t="s">
        <v>51</v>
      </c>
      <c r="E39" s="19">
        <f>E35*2.66*12/15</f>
        <v>2128</v>
      </c>
      <c r="I39" s="8">
        <f>E39*C39</f>
        <v>28196</v>
      </c>
      <c r="J39" s="15"/>
    </row>
    <row r="40" spans="1:10" x14ac:dyDescent="0.25">
      <c r="A40" s="21" t="s">
        <v>52</v>
      </c>
      <c r="B40" s="21"/>
      <c r="C40" s="14">
        <v>0.27</v>
      </c>
      <c r="D40" s="21" t="s">
        <v>53</v>
      </c>
      <c r="E40" s="19">
        <f>E49</f>
        <v>21063.333333333332</v>
      </c>
      <c r="I40" s="8">
        <f>E40*C40</f>
        <v>5687.1</v>
      </c>
      <c r="J40" s="15"/>
    </row>
    <row r="41" spans="1:10" x14ac:dyDescent="0.25">
      <c r="A41" s="21" t="s">
        <v>54</v>
      </c>
      <c r="C41" s="14">
        <v>400</v>
      </c>
      <c r="D41" s="21" t="s">
        <v>55</v>
      </c>
      <c r="E41" s="19">
        <v>1</v>
      </c>
      <c r="H41" s="14"/>
      <c r="I41" s="8">
        <f>C41*E41</f>
        <v>400</v>
      </c>
      <c r="J41" s="15"/>
    </row>
    <row r="42" spans="1:10" x14ac:dyDescent="0.25">
      <c r="A42" s="22" t="s">
        <v>56</v>
      </c>
      <c r="H42" s="14"/>
      <c r="I42" s="13">
        <f>SUM(I35:I41)</f>
        <v>68830.235416666663</v>
      </c>
      <c r="J42" s="23"/>
    </row>
    <row r="43" spans="1:10" x14ac:dyDescent="0.25">
      <c r="A43" s="22" t="s">
        <v>57</v>
      </c>
      <c r="H43" s="14"/>
      <c r="I43" s="13">
        <f>+I32+I42</f>
        <v>72943.630763333334</v>
      </c>
      <c r="J43" s="23"/>
    </row>
    <row r="44" spans="1:10" x14ac:dyDescent="0.25">
      <c r="A44" s="22" t="s">
        <v>58</v>
      </c>
      <c r="H44" s="14"/>
      <c r="I44" s="24">
        <f>I43/E35</f>
        <v>72.943630763333331</v>
      </c>
      <c r="J44" s="23"/>
    </row>
    <row r="45" spans="1:10" x14ac:dyDescent="0.25">
      <c r="A45" s="22" t="s">
        <v>59</v>
      </c>
      <c r="H45" s="14"/>
      <c r="I45" s="25">
        <f>I43/E49</f>
        <v>3.4630620713720526</v>
      </c>
      <c r="J45" s="25"/>
    </row>
    <row r="46" spans="1:10" x14ac:dyDescent="0.25">
      <c r="D46" s="14"/>
    </row>
    <row r="47" spans="1:10" x14ac:dyDescent="0.25">
      <c r="A47" s="26" t="s">
        <v>60</v>
      </c>
      <c r="B47" s="26"/>
      <c r="C47" s="26"/>
      <c r="D47" s="26"/>
      <c r="E47" s="26"/>
      <c r="F47" s="26"/>
      <c r="G47" s="26"/>
      <c r="H47" s="26"/>
      <c r="I47" s="26"/>
    </row>
    <row r="48" spans="1:10" x14ac:dyDescent="0.25">
      <c r="A48" s="22"/>
      <c r="C48" s="16" t="s">
        <v>61</v>
      </c>
      <c r="D48" s="17" t="s">
        <v>40</v>
      </c>
      <c r="E48" s="3" t="s">
        <v>17</v>
      </c>
      <c r="F48" s="3"/>
      <c r="I48" s="3" t="s">
        <v>62</v>
      </c>
    </row>
    <row r="49" spans="1:10" x14ac:dyDescent="0.25">
      <c r="A49" s="21" t="s">
        <v>63</v>
      </c>
      <c r="C49" s="14"/>
      <c r="D49" t="s">
        <v>64</v>
      </c>
      <c r="E49" s="19">
        <f>284*1000*0.89/12</f>
        <v>21063.333333333332</v>
      </c>
      <c r="I49" s="19"/>
    </row>
    <row r="50" spans="1:10" x14ac:dyDescent="0.25">
      <c r="A50" s="21" t="s">
        <v>65</v>
      </c>
      <c r="C50" s="27">
        <v>0.74</v>
      </c>
      <c r="D50" t="s">
        <v>66</v>
      </c>
      <c r="E50" s="19">
        <f>E49*0.15</f>
        <v>3159.4999999999995</v>
      </c>
      <c r="F50" s="27"/>
      <c r="I50" s="8">
        <f>$C$50*$E$50</f>
        <v>2338.0299999999997</v>
      </c>
    </row>
    <row r="51" spans="1:10" x14ac:dyDescent="0.25">
      <c r="A51" s="21" t="s">
        <v>67</v>
      </c>
      <c r="C51" s="27"/>
      <c r="D51" t="s">
        <v>66</v>
      </c>
      <c r="E51" s="19">
        <f>0.85*E49</f>
        <v>17903.833333333332</v>
      </c>
      <c r="F51" s="27"/>
      <c r="I51" s="8">
        <f>$E$51*I52</f>
        <v>70605.600763333336</v>
      </c>
    </row>
    <row r="52" spans="1:10" x14ac:dyDescent="0.25">
      <c r="A52" s="22" t="s">
        <v>68</v>
      </c>
      <c r="C52" s="24"/>
      <c r="D52" t="s">
        <v>69</v>
      </c>
      <c r="E52" s="19"/>
      <c r="F52" s="27"/>
      <c r="I52" s="28">
        <f>(I43-I50)/($E$51)</f>
        <v>3.9436024369082974</v>
      </c>
      <c r="J52" s="29"/>
    </row>
    <row r="54" spans="1:10" x14ac:dyDescent="0.25">
      <c r="A54" s="15" t="s">
        <v>70</v>
      </c>
    </row>
    <row r="55" spans="1:10" x14ac:dyDescent="0.25">
      <c r="A55" t="s">
        <v>71</v>
      </c>
    </row>
  </sheetData>
  <mergeCells count="2">
    <mergeCell ref="D17:E17"/>
    <mergeCell ref="G17:I17"/>
  </mergeCells>
  <pageMargins left="0.7" right="0.7" top="0.75" bottom="0.75" header="0.3" footer="0.3"/>
  <webPublishItems count="1">
    <webPublishItem id="16897" divId="Organic_layers_Small_16897" sourceType="sheet" destinationFile="C:\Users\vukina\Documents\hhhh_files\Organic_layers_Small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vukina</dc:creator>
  <cp:lastModifiedBy>vukina</cp:lastModifiedBy>
  <dcterms:created xsi:type="dcterms:W3CDTF">2013-02-21T16:24:54Z</dcterms:created>
  <dcterms:modified xsi:type="dcterms:W3CDTF">2013-02-21T16:52:59Z</dcterms:modified>
</cp:coreProperties>
</file>