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7" i="1" l="1"/>
  <c r="E47" i="1"/>
  <c r="E35" i="1" s="1"/>
  <c r="I35" i="1" s="1"/>
  <c r="E36" i="1"/>
  <c r="I36" i="1" s="1"/>
  <c r="I34" i="1"/>
  <c r="I33" i="1"/>
  <c r="I32" i="1"/>
  <c r="E29" i="1"/>
  <c r="I28" i="1" s="1"/>
  <c r="E25" i="1"/>
  <c r="H25" i="1" s="1"/>
  <c r="H24" i="1"/>
  <c r="E24" i="1"/>
  <c r="G24" i="1" s="1"/>
  <c r="I24" i="1" s="1"/>
  <c r="E23" i="1"/>
  <c r="H23" i="1" s="1"/>
  <c r="H22" i="1"/>
  <c r="I22" i="1" s="1"/>
  <c r="G22" i="1"/>
  <c r="H21" i="1"/>
  <c r="G21" i="1"/>
  <c r="I21" i="1" s="1"/>
  <c r="H20" i="1"/>
  <c r="H29" i="1" s="1"/>
  <c r="G20" i="1"/>
  <c r="I20" i="1" s="1"/>
  <c r="G23" i="1" l="1"/>
  <c r="I23" i="1" s="1"/>
  <c r="I29" i="1" s="1"/>
  <c r="G25" i="1"/>
  <c r="I25" i="1" s="1"/>
  <c r="E37" i="1"/>
  <c r="I37" i="1" s="1"/>
  <c r="I40" i="1" s="1"/>
  <c r="E48" i="1"/>
  <c r="I48" i="1" s="1"/>
  <c r="E49" i="1"/>
  <c r="I27" i="1"/>
  <c r="I41" i="1" l="1"/>
  <c r="G29" i="1"/>
  <c r="I50" i="1" l="1"/>
  <c r="I49" i="1" s="1"/>
  <c r="I42" i="1"/>
  <c r="I43" i="1"/>
</calcChain>
</file>

<file path=xl/sharedStrings.xml><?xml version="1.0" encoding="utf-8"?>
<sst xmlns="http://schemas.openxmlformats.org/spreadsheetml/2006/main" count="75" uniqueCount="71">
  <si>
    <t>Enterprise Budget for Large Organic Layer Operation</t>
  </si>
  <si>
    <t>Ken Anderson and Tom Vukina, Extension Specialists, North Carolina State University</t>
  </si>
  <si>
    <t>Assumptions:</t>
  </si>
  <si>
    <t>Type of operation: Large flock, commercial breed (Commercial brown)</t>
  </si>
  <si>
    <t>Production configuration: Aviary houses (60' x 450' of floor perimeter) with verandas</t>
  </si>
  <si>
    <t>Production cycle: Year round production, 1 flock = 15 months (costs are on a 12 months)</t>
  </si>
  <si>
    <r>
      <t xml:space="preserve">Indoor stocking density: 1.2 to 1.5 sq ft/bird </t>
    </r>
    <r>
      <rPr>
        <sz val="11"/>
        <color rgb="FFFF0000"/>
        <rFont val="Calibri"/>
        <family val="2"/>
        <scheme val="minor"/>
      </rPr>
      <t>(1.25 sq ft/hen)</t>
    </r>
  </si>
  <si>
    <t>Outdoor stocking density: 2 sq ft/10% of hens housed providing veranda area</t>
  </si>
  <si>
    <t>Mortality rate: 8.3%</t>
  </si>
  <si>
    <t>Eggs produced per hen: 308 per hen housed (80% of eggs can be marketed as organic eggs; remaining 20% goes into breaker market)</t>
  </si>
  <si>
    <t>Pullets purchased at 17 weeks</t>
  </si>
  <si>
    <t>Costs</t>
  </si>
  <si>
    <t>Fixed Costs</t>
  </si>
  <si>
    <t>Total Fixed Costs</t>
  </si>
  <si>
    <t>Annual Fixed Costs</t>
  </si>
  <si>
    <t>Quantity</t>
  </si>
  <si>
    <t>Price</t>
  </si>
  <si>
    <t>Value</t>
  </si>
  <si>
    <t>Useful Life (years)</t>
  </si>
  <si>
    <t>Depreciation</t>
  </si>
  <si>
    <t>Interest (3%)</t>
  </si>
  <si>
    <t>Annual cost</t>
  </si>
  <si>
    <t>House</t>
  </si>
  <si>
    <t>Composter</t>
  </si>
  <si>
    <t>Equipment Total</t>
  </si>
  <si>
    <t>Generator</t>
  </si>
  <si>
    <t>Cooler</t>
  </si>
  <si>
    <t>Veranda (land plus fencing and cover)</t>
  </si>
  <si>
    <t>Organic certification</t>
  </si>
  <si>
    <t>Insurance (0.5%)</t>
  </si>
  <si>
    <t>Property tax (0.8%)</t>
  </si>
  <si>
    <t>TOTAL FIXED COST</t>
  </si>
  <si>
    <t>Variable Costs</t>
  </si>
  <si>
    <t>Cost Per Unit</t>
  </si>
  <si>
    <t>Units</t>
  </si>
  <si>
    <t>Total Cost</t>
  </si>
  <si>
    <t>Pullets</t>
  </si>
  <si>
    <t>per pullet</t>
  </si>
  <si>
    <t>Wood chips</t>
  </si>
  <si>
    <t>Truckload</t>
  </si>
  <si>
    <t>Utilities*</t>
  </si>
  <si>
    <t>per month</t>
  </si>
  <si>
    <t>Feed</t>
  </si>
  <si>
    <t>per ton</t>
  </si>
  <si>
    <t>Labor**</t>
  </si>
  <si>
    <t>per hour</t>
  </si>
  <si>
    <t>Processing and packaging fee</t>
  </si>
  <si>
    <t>per dozen</t>
  </si>
  <si>
    <t>Manure cleanout***</t>
  </si>
  <si>
    <t>per flock</t>
  </si>
  <si>
    <t>Miscellaneous</t>
  </si>
  <si>
    <t>per total</t>
  </si>
  <si>
    <t>TOTAL VARIABLE COST</t>
  </si>
  <si>
    <t>TOTAL COST</t>
  </si>
  <si>
    <t>Total cost per bird placed</t>
  </si>
  <si>
    <t>Total cost per dozen eggs</t>
  </si>
  <si>
    <t>Break-even price calculation</t>
  </si>
  <si>
    <t>Price Per Unit</t>
  </si>
  <si>
    <t>Result</t>
  </si>
  <si>
    <t>Eggs produced</t>
  </si>
  <si>
    <t>dozen</t>
  </si>
  <si>
    <t xml:space="preserve">Breaker market revenue </t>
  </si>
  <si>
    <t>$</t>
  </si>
  <si>
    <t>Organic market revenue</t>
  </si>
  <si>
    <t>Break-even organic price</t>
  </si>
  <si>
    <t>$/dozen</t>
  </si>
  <si>
    <t>* Utilities cost in Options 3 scenario includes an added cost of propane use in winter months (120 days) to offset the heat loss due to lower bird density.</t>
  </si>
  <si>
    <t>** Labor cost assumes 0.486 hours/hen for the life of flock (15 months) pro-rated to 12 months</t>
  </si>
  <si>
    <t>*** Manure cleanout includes labor and equipment</t>
  </si>
  <si>
    <t>Birds placed each cycle: 100,000 or more.</t>
  </si>
  <si>
    <t>Feed conversion: 3.8 lbs per dozen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</si>
</sst>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44" fontId="0" fillId="0" borderId="0" xfId="2" applyFont="1"/>
    <xf numFmtId="44" fontId="3" fillId="0" borderId="0" xfId="2" applyFont="1"/>
    <xf numFmtId="165" fontId="3" fillId="0" borderId="0" xfId="0" applyNumberFormat="1" applyFont="1"/>
    <xf numFmtId="166" fontId="3" fillId="0" borderId="0" xfId="0" applyNumberFormat="1" applyFont="1" applyAlignment="1">
      <alignment horizontal="center"/>
    </xf>
    <xf numFmtId="44" fontId="3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44" fontId="2" fillId="0" borderId="0" xfId="2" applyFont="1"/>
    <xf numFmtId="0" fontId="0" fillId="0" borderId="0" xfId="0" applyAlignment="1">
      <alignment horizontal="left"/>
    </xf>
    <xf numFmtId="167" fontId="0" fillId="0" borderId="0" xfId="1" applyNumberFormat="1" applyFont="1"/>
    <xf numFmtId="0" fontId="0" fillId="0" borderId="0" xfId="0" applyFill="1" applyAlignment="1">
      <alignment horizontal="left"/>
    </xf>
    <xf numFmtId="165" fontId="2" fillId="0" borderId="0" xfId="0" applyNumberFormat="1" applyFont="1"/>
    <xf numFmtId="0" fontId="3" fillId="0" borderId="0" xfId="0" applyFont="1" applyAlignment="1">
      <alignment horizontal="left"/>
    </xf>
    <xf numFmtId="166" fontId="0" fillId="0" borderId="0" xfId="0" applyNumberFormat="1"/>
    <xf numFmtId="44" fontId="3" fillId="0" borderId="0" xfId="0" applyNumberFormat="1" applyFont="1"/>
    <xf numFmtId="168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/>
  </sheetViews>
  <sheetFormatPr defaultRowHeight="15" x14ac:dyDescent="0.25"/>
  <cols>
    <col min="1" max="12" width="12.7109375" customWidth="1"/>
  </cols>
  <sheetData>
    <row r="1" spans="1:10" x14ac:dyDescent="0.25">
      <c r="A1" s="1" t="s">
        <v>0</v>
      </c>
      <c r="F1" s="2"/>
    </row>
    <row r="2" spans="1:10" x14ac:dyDescent="0.25">
      <c r="A2" t="s">
        <v>1</v>
      </c>
    </row>
    <row r="4" spans="1:10" x14ac:dyDescent="0.25">
      <c r="A4" s="1" t="s">
        <v>2</v>
      </c>
    </row>
    <row r="5" spans="1:10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5</v>
      </c>
    </row>
    <row r="8" spans="1:10" x14ac:dyDescent="0.25">
      <c r="A8" t="s">
        <v>6</v>
      </c>
    </row>
    <row r="9" spans="1:10" x14ac:dyDescent="0.25">
      <c r="A9" t="s">
        <v>7</v>
      </c>
    </row>
    <row r="10" spans="1:10" x14ac:dyDescent="0.25">
      <c r="A10" t="s">
        <v>69</v>
      </c>
      <c r="E10" s="1"/>
    </row>
    <row r="11" spans="1:10" x14ac:dyDescent="0.25">
      <c r="A11" t="s">
        <v>8</v>
      </c>
    </row>
    <row r="12" spans="1:10" x14ac:dyDescent="0.25">
      <c r="A12" s="4" t="s">
        <v>9</v>
      </c>
    </row>
    <row r="13" spans="1:10" x14ac:dyDescent="0.25">
      <c r="A13" s="4" t="s">
        <v>70</v>
      </c>
      <c r="B13" s="5"/>
    </row>
    <row r="14" spans="1:10" x14ac:dyDescent="0.25">
      <c r="A14" t="s">
        <v>10</v>
      </c>
    </row>
    <row r="16" spans="1:10" x14ac:dyDescent="0.25">
      <c r="A16" s="1"/>
    </row>
    <row r="17" spans="1:10" x14ac:dyDescent="0.25">
      <c r="A17" s="27" t="s">
        <v>11</v>
      </c>
      <c r="B17" s="27"/>
      <c r="C17" s="27"/>
      <c r="D17" s="27"/>
      <c r="E17" s="27"/>
      <c r="F17" s="27"/>
      <c r="G17" s="27"/>
      <c r="H17" s="27"/>
      <c r="I17" s="27"/>
    </row>
    <row r="18" spans="1:10" x14ac:dyDescent="0.25">
      <c r="A18" s="1" t="s">
        <v>12</v>
      </c>
      <c r="D18" s="28" t="s">
        <v>13</v>
      </c>
      <c r="E18" s="28"/>
      <c r="G18" s="28" t="s">
        <v>14</v>
      </c>
      <c r="H18" s="28"/>
      <c r="I18" s="28"/>
    </row>
    <row r="19" spans="1:10" ht="45" x14ac:dyDescent="0.25">
      <c r="C19" s="6" t="s">
        <v>15</v>
      </c>
      <c r="D19" s="6" t="s">
        <v>16</v>
      </c>
      <c r="E19" s="7" t="s">
        <v>17</v>
      </c>
      <c r="F19" s="8" t="s">
        <v>18</v>
      </c>
      <c r="G19" s="6" t="s">
        <v>19</v>
      </c>
      <c r="H19" s="6" t="s">
        <v>20</v>
      </c>
      <c r="I19" s="6" t="s">
        <v>21</v>
      </c>
      <c r="J19" s="9"/>
    </row>
    <row r="20" spans="1:10" x14ac:dyDescent="0.25">
      <c r="A20" t="s">
        <v>22</v>
      </c>
      <c r="C20">
        <v>1</v>
      </c>
      <c r="D20" s="10">
        <v>2000000</v>
      </c>
      <c r="E20" s="10">
        <v>2000000</v>
      </c>
      <c r="F20" s="10">
        <v>20</v>
      </c>
      <c r="G20" s="10">
        <f t="shared" ref="G20:G25" si="0">E20/F20</f>
        <v>100000</v>
      </c>
      <c r="H20" s="10">
        <f>E20/2*0.03</f>
        <v>30000</v>
      </c>
      <c r="I20" s="10">
        <f t="shared" ref="I20:I25" si="1">G20+H20</f>
        <v>130000</v>
      </c>
    </row>
    <row r="21" spans="1:10" x14ac:dyDescent="0.25">
      <c r="A21" t="s">
        <v>23</v>
      </c>
      <c r="C21">
        <v>1</v>
      </c>
      <c r="D21" s="10">
        <v>100000</v>
      </c>
      <c r="E21" s="10">
        <v>100000</v>
      </c>
      <c r="F21" s="10">
        <v>10</v>
      </c>
      <c r="G21" s="10">
        <f t="shared" si="0"/>
        <v>10000</v>
      </c>
      <c r="H21" s="10">
        <f t="shared" ref="H21:H25" si="2">E21/2*0.03</f>
        <v>1500</v>
      </c>
      <c r="I21" s="10">
        <f t="shared" si="1"/>
        <v>11500</v>
      </c>
    </row>
    <row r="22" spans="1:10" x14ac:dyDescent="0.25">
      <c r="A22" t="s">
        <v>24</v>
      </c>
      <c r="C22">
        <v>1</v>
      </c>
      <c r="D22" s="10">
        <v>1500000</v>
      </c>
      <c r="E22" s="10">
        <v>1500000</v>
      </c>
      <c r="F22" s="10">
        <v>10</v>
      </c>
      <c r="G22" s="10">
        <f t="shared" si="0"/>
        <v>150000</v>
      </c>
      <c r="H22" s="10">
        <f t="shared" si="2"/>
        <v>22500</v>
      </c>
      <c r="I22" s="10">
        <f t="shared" si="1"/>
        <v>172500</v>
      </c>
    </row>
    <row r="23" spans="1:10" x14ac:dyDescent="0.25">
      <c r="A23" t="s">
        <v>25</v>
      </c>
      <c r="C23">
        <v>1</v>
      </c>
      <c r="D23" s="10">
        <v>210000</v>
      </c>
      <c r="E23" s="10">
        <f t="shared" ref="E23:E25" si="3">D23*C23</f>
        <v>210000</v>
      </c>
      <c r="F23" s="10">
        <v>10</v>
      </c>
      <c r="G23" s="10">
        <f t="shared" si="0"/>
        <v>21000</v>
      </c>
      <c r="H23" s="10">
        <f t="shared" si="2"/>
        <v>3150</v>
      </c>
      <c r="I23" s="10">
        <f t="shared" si="1"/>
        <v>24150</v>
      </c>
    </row>
    <row r="24" spans="1:10" x14ac:dyDescent="0.25">
      <c r="A24" t="s">
        <v>26</v>
      </c>
      <c r="C24">
        <v>1</v>
      </c>
      <c r="D24" s="10">
        <v>165000</v>
      </c>
      <c r="E24" s="10">
        <f t="shared" si="3"/>
        <v>165000</v>
      </c>
      <c r="F24" s="10">
        <v>10</v>
      </c>
      <c r="G24" s="10">
        <f t="shared" si="0"/>
        <v>16500</v>
      </c>
      <c r="H24" s="10">
        <f t="shared" si="2"/>
        <v>2475</v>
      </c>
      <c r="I24" s="10">
        <f t="shared" si="1"/>
        <v>18975</v>
      </c>
    </row>
    <row r="25" spans="1:10" x14ac:dyDescent="0.25">
      <c r="A25" t="s">
        <v>27</v>
      </c>
      <c r="C25">
        <v>1</v>
      </c>
      <c r="D25" s="11">
        <v>11200</v>
      </c>
      <c r="E25" s="10">
        <f t="shared" si="3"/>
        <v>11200</v>
      </c>
      <c r="F25" s="10">
        <v>10</v>
      </c>
      <c r="G25" s="10">
        <f t="shared" si="0"/>
        <v>1120</v>
      </c>
      <c r="H25" s="10">
        <f t="shared" si="2"/>
        <v>168</v>
      </c>
      <c r="I25" s="10">
        <f t="shared" si="1"/>
        <v>1288</v>
      </c>
    </row>
    <row r="26" spans="1:10" x14ac:dyDescent="0.25">
      <c r="A26" t="s">
        <v>28</v>
      </c>
      <c r="D26" s="11"/>
      <c r="E26" s="10"/>
      <c r="F26" s="10"/>
      <c r="G26" s="10"/>
      <c r="H26" s="10"/>
      <c r="I26" s="10">
        <v>8000</v>
      </c>
    </row>
    <row r="27" spans="1:10" x14ac:dyDescent="0.25">
      <c r="A27" t="s">
        <v>29</v>
      </c>
      <c r="D27" s="11"/>
      <c r="E27" s="10"/>
      <c r="F27" s="10"/>
      <c r="G27" s="10"/>
      <c r="H27" s="10"/>
      <c r="I27" s="10">
        <f>E29*0.005</f>
        <v>19931</v>
      </c>
    </row>
    <row r="28" spans="1:10" x14ac:dyDescent="0.25">
      <c r="A28" t="s">
        <v>30</v>
      </c>
      <c r="D28" s="11"/>
      <c r="E28" s="10"/>
      <c r="F28" s="10"/>
      <c r="G28" s="10"/>
      <c r="H28" s="10"/>
      <c r="I28" s="10">
        <f>E29*0.008</f>
        <v>31889.600000000002</v>
      </c>
    </row>
    <row r="29" spans="1:10" x14ac:dyDescent="0.25">
      <c r="A29" s="1" t="s">
        <v>31</v>
      </c>
      <c r="B29" s="1"/>
      <c r="C29" s="1"/>
      <c r="D29" s="12"/>
      <c r="E29" s="13">
        <f>SUM(E20:E28)</f>
        <v>3986200</v>
      </c>
      <c r="F29" s="13"/>
      <c r="G29" s="13">
        <f>SUM(G20:G28)</f>
        <v>298620</v>
      </c>
      <c r="H29" s="13">
        <f>SUM(H20:H28)</f>
        <v>59793</v>
      </c>
      <c r="I29" s="13">
        <f>SUM(I20:I28)</f>
        <v>418233.59999999998</v>
      </c>
    </row>
    <row r="30" spans="1:10" x14ac:dyDescent="0.25">
      <c r="D30" s="11"/>
      <c r="E30" s="10"/>
      <c r="F30" s="10"/>
      <c r="G30" s="10"/>
      <c r="H30" s="10"/>
      <c r="I30" s="10"/>
    </row>
    <row r="31" spans="1:10" x14ac:dyDescent="0.25">
      <c r="A31" s="1" t="s">
        <v>32</v>
      </c>
      <c r="C31" s="14" t="s">
        <v>33</v>
      </c>
      <c r="D31" s="15" t="s">
        <v>34</v>
      </c>
      <c r="E31" s="16" t="s">
        <v>15</v>
      </c>
      <c r="F31" s="10"/>
      <c r="G31" s="13"/>
      <c r="H31" s="13"/>
      <c r="I31" s="16" t="s">
        <v>35</v>
      </c>
    </row>
    <row r="32" spans="1:10" x14ac:dyDescent="0.25">
      <c r="A32" t="s">
        <v>36</v>
      </c>
      <c r="C32" s="17">
        <v>6</v>
      </c>
      <c r="D32" s="18" t="s">
        <v>37</v>
      </c>
      <c r="E32" s="19">
        <v>100000</v>
      </c>
      <c r="F32" s="10"/>
      <c r="G32" s="10"/>
      <c r="H32" s="10"/>
      <c r="I32" s="10">
        <f>C32*E32</f>
        <v>600000</v>
      </c>
    </row>
    <row r="33" spans="1:9" x14ac:dyDescent="0.25">
      <c r="A33" t="s">
        <v>38</v>
      </c>
      <c r="C33" s="11">
        <v>2100</v>
      </c>
      <c r="D33" s="20" t="s">
        <v>39</v>
      </c>
      <c r="E33" s="19">
        <v>10</v>
      </c>
      <c r="F33" s="10"/>
      <c r="G33" s="10"/>
      <c r="H33" s="10"/>
      <c r="I33" s="10">
        <f>C33*E33</f>
        <v>21000</v>
      </c>
    </row>
    <row r="34" spans="1:9" x14ac:dyDescent="0.25">
      <c r="A34" t="s">
        <v>40</v>
      </c>
      <c r="C34" s="11">
        <v>6670</v>
      </c>
      <c r="D34" s="18" t="s">
        <v>41</v>
      </c>
      <c r="E34" s="19">
        <v>12</v>
      </c>
      <c r="G34" s="21"/>
      <c r="H34" s="10"/>
      <c r="I34" s="10">
        <f>C34*E34</f>
        <v>80040</v>
      </c>
    </row>
    <row r="35" spans="1:9" x14ac:dyDescent="0.25">
      <c r="A35" t="s">
        <v>42</v>
      </c>
      <c r="C35" s="11">
        <v>574</v>
      </c>
      <c r="D35" s="18" t="s">
        <v>43</v>
      </c>
      <c r="E35" s="19">
        <f>(E47*3.8)/2000</f>
        <v>4674.2849999999999</v>
      </c>
      <c r="F35" s="10"/>
      <c r="G35" s="10"/>
      <c r="H35" s="10"/>
      <c r="I35" s="10">
        <f>E35*C35</f>
        <v>2683039.59</v>
      </c>
    </row>
    <row r="36" spans="1:9" x14ac:dyDescent="0.25">
      <c r="A36" t="s">
        <v>44</v>
      </c>
      <c r="C36" s="11">
        <v>13.25</v>
      </c>
      <c r="D36" s="18" t="s">
        <v>45</v>
      </c>
      <c r="E36" s="19">
        <f>E32*0.9585*0.225*12/15</f>
        <v>17253</v>
      </c>
      <c r="F36" s="10"/>
      <c r="G36" s="10"/>
      <c r="H36" s="10"/>
      <c r="I36" s="10">
        <f>E36*C36</f>
        <v>228602.25</v>
      </c>
    </row>
    <row r="37" spans="1:9" x14ac:dyDescent="0.25">
      <c r="A37" s="18" t="s">
        <v>46</v>
      </c>
      <c r="B37" s="18"/>
      <c r="C37" s="11">
        <v>0.4</v>
      </c>
      <c r="D37" s="18" t="s">
        <v>47</v>
      </c>
      <c r="E37" s="19">
        <f>E47</f>
        <v>2460150</v>
      </c>
      <c r="F37" s="10"/>
      <c r="G37" s="10"/>
      <c r="H37" s="10"/>
      <c r="I37" s="10">
        <f>E37*C37</f>
        <v>984060</v>
      </c>
    </row>
    <row r="38" spans="1:9" x14ac:dyDescent="0.25">
      <c r="A38" s="18" t="s">
        <v>48</v>
      </c>
      <c r="B38" s="18"/>
      <c r="C38" s="11">
        <v>50000</v>
      </c>
      <c r="D38" s="18" t="s">
        <v>49</v>
      </c>
      <c r="E38" s="19">
        <v>1</v>
      </c>
      <c r="F38" s="10"/>
      <c r="G38" s="10"/>
      <c r="H38" s="10"/>
      <c r="I38" s="10">
        <v>50000</v>
      </c>
    </row>
    <row r="39" spans="1:9" x14ac:dyDescent="0.25">
      <c r="A39" s="18" t="s">
        <v>50</v>
      </c>
      <c r="C39" s="11">
        <v>15000</v>
      </c>
      <c r="D39" s="18" t="s">
        <v>51</v>
      </c>
      <c r="E39" s="19">
        <v>1</v>
      </c>
      <c r="F39" s="10"/>
      <c r="G39" s="10"/>
      <c r="H39" s="10"/>
      <c r="I39" s="10">
        <v>15000</v>
      </c>
    </row>
    <row r="40" spans="1:9" x14ac:dyDescent="0.25">
      <c r="A40" s="22" t="s">
        <v>52</v>
      </c>
      <c r="B40" s="1"/>
      <c r="D40" s="12"/>
      <c r="E40" s="13"/>
      <c r="F40" s="13"/>
      <c r="G40" s="13"/>
      <c r="H40" s="13"/>
      <c r="I40" s="13">
        <f>SUM(I32:I39)</f>
        <v>4661741.84</v>
      </c>
    </row>
    <row r="41" spans="1:9" x14ac:dyDescent="0.25">
      <c r="A41" s="22" t="s">
        <v>53</v>
      </c>
      <c r="B41" s="1"/>
      <c r="C41" s="1"/>
      <c r="D41" s="12"/>
      <c r="E41" s="13"/>
      <c r="F41" s="13"/>
      <c r="G41" s="13"/>
      <c r="H41" s="13"/>
      <c r="I41" s="13">
        <f>+I29+I40</f>
        <v>5079975.4399999995</v>
      </c>
    </row>
    <row r="42" spans="1:9" x14ac:dyDescent="0.25">
      <c r="A42" s="22" t="s">
        <v>54</v>
      </c>
      <c r="D42" s="11"/>
      <c r="F42" s="23"/>
      <c r="G42" s="23"/>
      <c r="H42" s="23"/>
      <c r="I42" s="24">
        <f>I41/E32</f>
        <v>50.799754399999998</v>
      </c>
    </row>
    <row r="43" spans="1:9" x14ac:dyDescent="0.25">
      <c r="A43" s="22" t="s">
        <v>55</v>
      </c>
      <c r="D43" s="11"/>
      <c r="F43" s="23"/>
      <c r="G43" s="23"/>
      <c r="H43" s="23"/>
      <c r="I43" s="25">
        <f>I41/E47</f>
        <v>2.0649047578399689</v>
      </c>
    </row>
    <row r="44" spans="1:9" x14ac:dyDescent="0.25">
      <c r="D44" s="11"/>
    </row>
    <row r="45" spans="1:9" x14ac:dyDescent="0.25">
      <c r="A45" s="26" t="s">
        <v>56</v>
      </c>
      <c r="B45" s="26"/>
      <c r="C45" s="26"/>
      <c r="D45" s="26"/>
      <c r="E45" s="26"/>
      <c r="F45" s="26"/>
      <c r="G45" s="26"/>
      <c r="H45" s="26"/>
      <c r="I45" s="26"/>
    </row>
    <row r="46" spans="1:9" x14ac:dyDescent="0.25">
      <c r="A46" s="22"/>
      <c r="C46" s="14" t="s">
        <v>57</v>
      </c>
      <c r="D46" s="15" t="s">
        <v>34</v>
      </c>
      <c r="E46" s="6" t="s">
        <v>15</v>
      </c>
      <c r="I46" s="6" t="s">
        <v>58</v>
      </c>
    </row>
    <row r="47" spans="1:9" x14ac:dyDescent="0.25">
      <c r="A47" s="18" t="s">
        <v>59</v>
      </c>
      <c r="D47" t="s">
        <v>60</v>
      </c>
      <c r="E47" s="19">
        <f>E32*308*0.9585/12</f>
        <v>2460150</v>
      </c>
      <c r="G47" s="11"/>
      <c r="I47" s="19">
        <f>E32*308*0.9585/12</f>
        <v>2460150</v>
      </c>
    </row>
    <row r="48" spans="1:9" x14ac:dyDescent="0.25">
      <c r="A48" s="18" t="s">
        <v>61</v>
      </c>
      <c r="C48" s="11">
        <v>0.74</v>
      </c>
      <c r="D48" t="s">
        <v>62</v>
      </c>
      <c r="E48" s="19">
        <f>E47*0.2</f>
        <v>492030</v>
      </c>
      <c r="I48" s="10">
        <f>E48*C48</f>
        <v>364102.2</v>
      </c>
    </row>
    <row r="49" spans="1:9" x14ac:dyDescent="0.25">
      <c r="A49" s="18" t="s">
        <v>63</v>
      </c>
      <c r="C49" s="11"/>
      <c r="D49" t="s">
        <v>62</v>
      </c>
      <c r="E49" s="19">
        <f>E47*0.8</f>
        <v>1968120</v>
      </c>
      <c r="I49" s="10">
        <f>+E49*I50</f>
        <v>4715873.2399999993</v>
      </c>
    </row>
    <row r="50" spans="1:9" x14ac:dyDescent="0.25">
      <c r="A50" s="22" t="s">
        <v>64</v>
      </c>
      <c r="C50" s="12"/>
      <c r="D50" t="s">
        <v>65</v>
      </c>
      <c r="E50" s="19"/>
      <c r="I50" s="25">
        <f>(I41-I48)/E49</f>
        <v>2.396130947299961</v>
      </c>
    </row>
    <row r="51" spans="1:9" x14ac:dyDescent="0.25">
      <c r="A51" s="22"/>
      <c r="B51" s="1"/>
      <c r="C51" s="1"/>
      <c r="D51" s="1"/>
      <c r="E51" s="1"/>
      <c r="F51" s="1"/>
      <c r="G51" s="12"/>
      <c r="H51" s="1"/>
      <c r="I51" s="13"/>
    </row>
    <row r="52" spans="1:9" x14ac:dyDescent="0.25">
      <c r="A52" t="s">
        <v>66</v>
      </c>
    </row>
    <row r="53" spans="1:9" x14ac:dyDescent="0.25">
      <c r="A53" s="23" t="s">
        <v>67</v>
      </c>
    </row>
    <row r="54" spans="1:9" x14ac:dyDescent="0.25">
      <c r="A54" t="s">
        <v>68</v>
      </c>
    </row>
    <row r="55" spans="1:9" x14ac:dyDescent="0.25">
      <c r="A55" s="4"/>
    </row>
    <row r="56" spans="1:9" x14ac:dyDescent="0.25">
      <c r="A56" s="23"/>
    </row>
  </sheetData>
  <mergeCells count="3">
    <mergeCell ref="A17:I17"/>
    <mergeCell ref="D18:E18"/>
    <mergeCell ref="G18:I18"/>
  </mergeCells>
  <pageMargins left="0.7" right="0.7" top="0.75" bottom="0.75" header="0.3" footer="0.3"/>
  <webPublishItems count="1">
    <webPublishItem id="23652" divId="Organic_layers_Large_23652" sourceType="sheet" destinationFile="C:\Users\vukina\Documents\hhhh_files\Organic_layers_Lar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vukina</dc:creator>
  <cp:lastModifiedBy>vukina</cp:lastModifiedBy>
  <dcterms:created xsi:type="dcterms:W3CDTF">2013-02-21T16:45:00Z</dcterms:created>
  <dcterms:modified xsi:type="dcterms:W3CDTF">2013-02-21T17:32:07Z</dcterms:modified>
</cp:coreProperties>
</file>