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3935" windowHeight="7755" activeTab="0"/>
  </bookViews>
  <sheets>
    <sheet name="Budget" sheetId="1" r:id="rId1"/>
    <sheet name="Sheet2" sheetId="2" r:id="rId2"/>
    <sheet name="Sheet3" sheetId="3" r:id="rId3"/>
  </sheets>
  <definedNames>
    <definedName name="_xlnm.Print_Area" localSheetId="0">'Budget'!$A$1:$I$67</definedName>
  </definedNames>
  <calcPr fullCalcOnLoad="1"/>
</workbook>
</file>

<file path=xl/sharedStrings.xml><?xml version="1.0" encoding="utf-8"?>
<sst xmlns="http://schemas.openxmlformats.org/spreadsheetml/2006/main" count="82" uniqueCount="71">
  <si>
    <t>Per Acre</t>
  </si>
  <si>
    <t>Total Fixed Cost</t>
  </si>
  <si>
    <t>Total</t>
  </si>
  <si>
    <t>Labor</t>
  </si>
  <si>
    <t>Hours</t>
  </si>
  <si>
    <t>Oct-07</t>
  </si>
  <si>
    <t>Well</t>
  </si>
  <si>
    <t>acres</t>
  </si>
  <si>
    <t>Item</t>
  </si>
  <si>
    <t>INVESTMENT COST</t>
  </si>
  <si>
    <t>Investment</t>
  </si>
  <si>
    <t>Salvage</t>
  </si>
  <si>
    <t>Value</t>
  </si>
  <si>
    <t xml:space="preserve">Useful Life </t>
  </si>
  <si>
    <t>Years</t>
  </si>
  <si>
    <t>Deprec-</t>
  </si>
  <si>
    <t>Enter effective acreage covered ==&gt;</t>
  </si>
  <si>
    <t>Enter interest and property tax + insurance rate, as a percentage of value==&gt;</t>
  </si>
  <si>
    <t>Enter hours required to apply 1 acre inch ==&gt;</t>
  </si>
  <si>
    <t>hours</t>
  </si>
  <si>
    <t>ENTER YOUR DATA IN THE YELLOW HIGHLIGHTED CELLS</t>
  </si>
  <si>
    <t>Repairs and Maintenance</t>
  </si>
  <si>
    <t>Fuel</t>
  </si>
  <si>
    <t>Pump fuel</t>
  </si>
  <si>
    <t>Generator fuel</t>
  </si>
  <si>
    <t>Cost Factor</t>
  </si>
  <si>
    <t>Initial Cost</t>
  </si>
  <si>
    <t>Cost/hour</t>
  </si>
  <si>
    <t>Total investment cost:</t>
  </si>
  <si>
    <t>Quantity</t>
  </si>
  <si>
    <t>Cost/unit</t>
  </si>
  <si>
    <t>Gary Bullen, Department of Agricultural and Resource Economics, NC State University</t>
  </si>
  <si>
    <t>Geoff Benson, Department of Agricultural and Resource Economics, NC State University</t>
  </si>
  <si>
    <t xml:space="preserve">Total Fixed and Operating Cost </t>
  </si>
  <si>
    <t>DITI</t>
  </si>
  <si>
    <t xml:space="preserve">Hours per </t>
  </si>
  <si>
    <t>acre inch</t>
  </si>
  <si>
    <t>Fuel Cost</t>
  </si>
  <si>
    <t>$/gallon</t>
  </si>
  <si>
    <t xml:space="preserve">Rated </t>
  </si>
  <si>
    <t>Horse Power</t>
  </si>
  <si>
    <t>Fuel Use</t>
  </si>
  <si>
    <t xml:space="preserve">Total operating cost </t>
  </si>
  <si>
    <t>IRR-D81</t>
  </si>
  <si>
    <t>Costs estimates and the spreadsheet were developed by:</t>
  </si>
  <si>
    <t>Unit</t>
  </si>
  <si>
    <t>Feet</t>
  </si>
  <si>
    <t xml:space="preserve"> Cost</t>
  </si>
  <si>
    <t>BRIEF DESCRIPTION:</t>
  </si>
  <si>
    <t>IRRIGATION COST SPREADSHEET</t>
  </si>
  <si>
    <t>Type: Center Pivot, 1,000 foot system, diesel powered</t>
  </si>
  <si>
    <t>We gratefully acknowledge the assistance of Gary Scalf, Rainman Irrigation, Mount Olive, NC and Ed Bullard, Valley Systems, Wade, NC</t>
  </si>
  <si>
    <t xml:space="preserve">ANNUAL OWNERSHIP COSTS </t>
  </si>
  <si>
    <t xml:space="preserve">ANNUAL OPERATING COST </t>
  </si>
  <si>
    <t xml:space="preserve">1000 ft sprinkler system plus end gun.  Full circle covers 81 acres.  Power source is a diesel pump and generator. </t>
  </si>
  <si>
    <t>Acre-inches</t>
  </si>
  <si>
    <t>Adaquate water requires drilling a new well.  Well capacity of 600 GPM is required.  System operates 65.5 hours to apply 1 acre inch of water.</t>
  </si>
  <si>
    <t>8" PVC pipe and fittings</t>
  </si>
  <si>
    <t xml:space="preserve">Pump, 60 HP </t>
  </si>
  <si>
    <t>Gearhead assembly and engine</t>
  </si>
  <si>
    <t xml:space="preserve">Sprinker system  (5 towers) </t>
  </si>
  <si>
    <r>
      <rPr>
        <vertAlign val="superscript"/>
        <sz val="12"/>
        <color indexed="8"/>
        <rFont val="Calibri"/>
        <family val="2"/>
      </rPr>
      <t>1</t>
    </r>
    <r>
      <rPr>
        <sz val="12"/>
        <color indexed="8"/>
        <rFont val="Calibri"/>
        <family val="2"/>
      </rPr>
      <t xml:space="preserve"> Depreciation = (Initial cost - Salvage value) / years of life</t>
    </r>
  </si>
  <si>
    <r>
      <t>Gals/HP/hr</t>
    </r>
    <r>
      <rPr>
        <b/>
        <vertAlign val="superscript"/>
        <sz val="12"/>
        <color indexed="8"/>
        <rFont val="Calibri"/>
        <family val="2"/>
      </rPr>
      <t>3</t>
    </r>
  </si>
  <si>
    <r>
      <t>applied</t>
    </r>
    <r>
      <rPr>
        <b/>
        <vertAlign val="superscript"/>
        <sz val="12"/>
        <color indexed="8"/>
        <rFont val="Calibri"/>
        <family val="2"/>
      </rPr>
      <t xml:space="preserve">4 </t>
    </r>
  </si>
  <si>
    <r>
      <t>Interest</t>
    </r>
    <r>
      <rPr>
        <b/>
        <vertAlign val="superscript"/>
        <sz val="12"/>
        <color indexed="8"/>
        <rFont val="Calibri"/>
        <family val="2"/>
      </rPr>
      <t>2</t>
    </r>
  </si>
  <si>
    <r>
      <t>Tax &amp; Ins</t>
    </r>
    <r>
      <rPr>
        <b/>
        <vertAlign val="superscript"/>
        <sz val="12"/>
        <color indexed="8"/>
        <rFont val="Calibri"/>
        <family val="2"/>
      </rPr>
      <t>2</t>
    </r>
  </si>
  <si>
    <r>
      <t>iation</t>
    </r>
    <r>
      <rPr>
        <b/>
        <vertAlign val="superscript"/>
        <sz val="12"/>
        <color indexed="8"/>
        <rFont val="Calibri"/>
        <family val="2"/>
      </rPr>
      <t>1</t>
    </r>
  </si>
  <si>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 Based on the average investment = (Initial cost + Salvage value) / 2 multiplied by the indicated percentage rate.</t>
    </r>
  </si>
  <si>
    <r>
      <rPr>
        <vertAlign val="super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 xml:space="preserve"> Fuel consumption will vary by engine manufacturer</t>
    </r>
  </si>
  <si>
    <r>
      <rPr>
        <vertAlign val="superscript"/>
        <sz val="12"/>
        <color indexed="8"/>
        <rFont val="Calibri"/>
        <family val="2"/>
      </rPr>
      <t>4</t>
    </r>
    <r>
      <rPr>
        <vertAlign val="superscript"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The number of irrigation events likely will vary from 3 to 9 per season.  A total application of five acre inches is used in this budget. </t>
    </r>
  </si>
  <si>
    <t>TOTAL ANNUAL COST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</si>
</sst>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0.0%"/>
    <numFmt numFmtId="168" formatCode="0.000"/>
    <numFmt numFmtId="169" formatCode="&quot;$&quot;#,##0.00"/>
    <numFmt numFmtId="170" formatCode="&quot;$&quot;#,##0"/>
    <numFmt numFmtId="171" formatCode="0.0"/>
    <numFmt numFmtId="172" formatCode="#,##0.0"/>
    <numFmt numFmtId="173" formatCode="&quot;$&quot;#,##0.000"/>
    <numFmt numFmtId="174" formatCode="&quot;$&quot;#,##0.0000"/>
    <numFmt numFmtId="175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sz val="12"/>
      <name val="Calibri"/>
      <family val="2"/>
    </font>
    <font>
      <b/>
      <sz val="13.5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rgb="FFC00000"/>
      </top>
      <bottom>
        <color indexed="63"/>
      </bottom>
    </border>
    <border>
      <left>
        <color indexed="63"/>
      </left>
      <right>
        <color indexed="63"/>
      </right>
      <top style="thin">
        <color rgb="FFC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rgb="FFC0000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43" fontId="0" fillId="0" borderId="0" xfId="0" applyNumberFormat="1" applyAlignment="1">
      <alignment horizontal="center"/>
    </xf>
    <xf numFmtId="0" fontId="4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6" fillId="33" borderId="11" xfId="0" applyFont="1" applyFill="1" applyBorder="1" applyAlignment="1">
      <alignment/>
    </xf>
    <xf numFmtId="0" fontId="0" fillId="33" borderId="0" xfId="0" applyFill="1" applyBorder="1" applyAlignment="1">
      <alignment/>
    </xf>
    <xf numFmtId="0" fontId="47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0" fontId="48" fillId="0" borderId="11" xfId="0" applyFont="1" applyBorder="1" applyAlignment="1">
      <alignment/>
    </xf>
    <xf numFmtId="0" fontId="3" fillId="0" borderId="11" xfId="0" applyFont="1" applyBorder="1" applyAlignment="1">
      <alignment/>
    </xf>
    <xf numFmtId="169" fontId="3" fillId="0" borderId="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3" fontId="3" fillId="0" borderId="0" xfId="0" applyNumberFormat="1" applyFont="1" applyBorder="1" applyAlignment="1">
      <alignment horizontal="center"/>
    </xf>
    <xf numFmtId="170" fontId="3" fillId="0" borderId="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70" fontId="49" fillId="0" borderId="0" xfId="0" applyNumberFormat="1" applyFont="1" applyBorder="1" applyAlignment="1">
      <alignment horizontal="center"/>
    </xf>
    <xf numFmtId="169" fontId="49" fillId="0" borderId="0" xfId="0" applyNumberFormat="1" applyFont="1" applyBorder="1" applyAlignment="1">
      <alignment horizontal="center"/>
    </xf>
    <xf numFmtId="0" fontId="49" fillId="0" borderId="11" xfId="0" applyFont="1" applyBorder="1" applyAlignment="1">
      <alignment/>
    </xf>
    <xf numFmtId="0" fontId="49" fillId="0" borderId="0" xfId="0" applyFont="1" applyBorder="1" applyAlignment="1">
      <alignment/>
    </xf>
    <xf numFmtId="170" fontId="4" fillId="0" borderId="0" xfId="44" applyNumberFormat="1" applyFont="1" applyBorder="1" applyAlignment="1">
      <alignment/>
    </xf>
    <xf numFmtId="169" fontId="49" fillId="0" borderId="0" xfId="0" applyNumberFormat="1" applyFont="1" applyBorder="1" applyAlignment="1">
      <alignment/>
    </xf>
    <xf numFmtId="3" fontId="49" fillId="0" borderId="0" xfId="0" applyNumberFormat="1" applyFont="1" applyBorder="1" applyAlignment="1">
      <alignment/>
    </xf>
    <xf numFmtId="0" fontId="50" fillId="0" borderId="11" xfId="0" applyFont="1" applyBorder="1" applyAlignment="1">
      <alignment/>
    </xf>
    <xf numFmtId="0" fontId="49" fillId="0" borderId="11" xfId="0" applyFont="1" applyFill="1" applyBorder="1" applyAlignment="1">
      <alignment/>
    </xf>
    <xf numFmtId="170" fontId="49" fillId="0" borderId="0" xfId="0" applyNumberFormat="1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7" fontId="3" fillId="0" borderId="0" xfId="0" applyNumberFormat="1" applyFont="1" applyBorder="1" applyAlignment="1">
      <alignment horizontal="center"/>
    </xf>
    <xf numFmtId="0" fontId="3" fillId="16" borderId="11" xfId="0" applyFont="1" applyFill="1" applyBorder="1" applyAlignment="1">
      <alignment horizontal="left"/>
    </xf>
    <xf numFmtId="0" fontId="50" fillId="16" borderId="0" xfId="0" applyFont="1" applyFill="1" applyBorder="1" applyAlignment="1">
      <alignment horizontal="center"/>
    </xf>
    <xf numFmtId="0" fontId="50" fillId="16" borderId="0" xfId="0" applyFont="1" applyFill="1" applyBorder="1" applyAlignment="1">
      <alignment/>
    </xf>
    <xf numFmtId="0" fontId="49" fillId="16" borderId="0" xfId="0" applyFont="1" applyFill="1" applyBorder="1" applyAlignment="1">
      <alignment/>
    </xf>
    <xf numFmtId="0" fontId="49" fillId="16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43" fontId="3" fillId="0" borderId="0" xfId="0" applyNumberFormat="1" applyFont="1" applyBorder="1" applyAlignment="1">
      <alignment/>
    </xf>
    <xf numFmtId="43" fontId="49" fillId="0" borderId="0" xfId="0" applyNumberFormat="1" applyFont="1" applyBorder="1" applyAlignment="1">
      <alignment/>
    </xf>
    <xf numFmtId="2" fontId="49" fillId="0" borderId="0" xfId="0" applyNumberFormat="1" applyFont="1" applyBorder="1" applyAlignment="1">
      <alignment/>
    </xf>
    <xf numFmtId="0" fontId="3" fillId="16" borderId="11" xfId="0" applyFont="1" applyFill="1" applyBorder="1" applyAlignment="1">
      <alignment/>
    </xf>
    <xf numFmtId="2" fontId="3" fillId="16" borderId="0" xfId="0" applyNumberFormat="1" applyFont="1" applyFill="1" applyBorder="1" applyAlignment="1">
      <alignment horizontal="left"/>
    </xf>
    <xf numFmtId="43" fontId="3" fillId="16" borderId="0" xfId="0" applyNumberFormat="1" applyFont="1" applyFill="1" applyBorder="1" applyAlignment="1">
      <alignment/>
    </xf>
    <xf numFmtId="43" fontId="49" fillId="16" borderId="0" xfId="0" applyNumberFormat="1" applyFont="1" applyFill="1" applyBorder="1" applyAlignment="1">
      <alignment/>
    </xf>
    <xf numFmtId="2" fontId="49" fillId="16" borderId="0" xfId="0" applyNumberFormat="1" applyFont="1" applyFill="1" applyBorder="1" applyAlignment="1">
      <alignment/>
    </xf>
    <xf numFmtId="9" fontId="3" fillId="0" borderId="0" xfId="57" applyFont="1" applyFill="1" applyBorder="1" applyAlignment="1">
      <alignment horizontal="center"/>
    </xf>
    <xf numFmtId="9" fontId="50" fillId="0" borderId="0" xfId="57" applyFont="1" applyFill="1" applyBorder="1" applyAlignment="1">
      <alignment horizontal="center"/>
    </xf>
    <xf numFmtId="171" fontId="4" fillId="0" borderId="0" xfId="57" applyNumberFormat="1" applyFont="1" applyBorder="1" applyAlignment="1">
      <alignment horizontal="center"/>
    </xf>
    <xf numFmtId="169" fontId="49" fillId="0" borderId="0" xfId="57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170" fontId="3" fillId="0" borderId="0" xfId="0" applyNumberFormat="1" applyFont="1" applyFill="1" applyBorder="1" applyAlignment="1">
      <alignment horizontal="center"/>
    </xf>
    <xf numFmtId="0" fontId="49" fillId="34" borderId="0" xfId="0" applyFont="1" applyFill="1" applyBorder="1" applyAlignment="1">
      <alignment/>
    </xf>
    <xf numFmtId="2" fontId="50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11" xfId="0" applyFont="1" applyBorder="1" applyAlignment="1">
      <alignment/>
    </xf>
    <xf numFmtId="170" fontId="50" fillId="0" borderId="0" xfId="0" applyNumberFormat="1" applyFont="1" applyBorder="1" applyAlignment="1">
      <alignment horizontal="center"/>
    </xf>
    <xf numFmtId="169" fontId="50" fillId="0" borderId="0" xfId="0" applyNumberFormat="1" applyFont="1" applyBorder="1" applyAlignment="1">
      <alignment horizontal="center"/>
    </xf>
    <xf numFmtId="3" fontId="50" fillId="0" borderId="0" xfId="0" applyNumberFormat="1" applyFont="1" applyBorder="1" applyAlignment="1">
      <alignment horizontal="center"/>
    </xf>
    <xf numFmtId="3" fontId="3" fillId="16" borderId="0" xfId="0" applyNumberFormat="1" applyFont="1" applyFill="1" applyBorder="1" applyAlignment="1">
      <alignment horizontal="center"/>
    </xf>
    <xf numFmtId="169" fontId="3" fillId="16" borderId="0" xfId="0" applyNumberFormat="1" applyFont="1" applyFill="1" applyBorder="1" applyAlignment="1">
      <alignment horizontal="center"/>
    </xf>
    <xf numFmtId="170" fontId="50" fillId="0" borderId="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10" xfId="0" applyFont="1" applyFill="1" applyBorder="1" applyAlignment="1">
      <alignment horizontal="center"/>
    </xf>
    <xf numFmtId="169" fontId="49" fillId="0" borderId="10" xfId="0" applyNumberFormat="1" applyFont="1" applyBorder="1" applyAlignment="1">
      <alignment horizontal="center"/>
    </xf>
    <xf numFmtId="170" fontId="49" fillId="0" borderId="0" xfId="0" applyNumberFormat="1" applyFont="1" applyBorder="1" applyAlignment="1">
      <alignment/>
    </xf>
    <xf numFmtId="169" fontId="50" fillId="0" borderId="10" xfId="0" applyNumberFormat="1" applyFont="1" applyBorder="1" applyAlignment="1">
      <alignment horizontal="center"/>
    </xf>
    <xf numFmtId="170" fontId="6" fillId="0" borderId="0" xfId="0" applyNumberFormat="1" applyFont="1" applyBorder="1" applyAlignment="1">
      <alignment horizontal="center"/>
    </xf>
    <xf numFmtId="2" fontId="44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8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49" fontId="0" fillId="0" borderId="10" xfId="0" applyNumberFormat="1" applyFill="1" applyBorder="1" applyAlignment="1">
      <alignment horizontal="right"/>
    </xf>
    <xf numFmtId="0" fontId="46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1" xfId="0" applyFont="1" applyBorder="1" applyAlignment="1">
      <alignment/>
    </xf>
    <xf numFmtId="16" fontId="49" fillId="0" borderId="11" xfId="0" applyNumberFormat="1" applyFont="1" applyBorder="1" applyAlignment="1">
      <alignment/>
    </xf>
    <xf numFmtId="169" fontId="50" fillId="0" borderId="0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48" fillId="0" borderId="18" xfId="0" applyFont="1" applyBorder="1" applyAlignment="1">
      <alignment/>
    </xf>
    <xf numFmtId="0" fontId="0" fillId="0" borderId="18" xfId="0" applyBorder="1" applyAlignment="1">
      <alignment/>
    </xf>
    <xf numFmtId="0" fontId="51" fillId="0" borderId="18" xfId="0" applyFont="1" applyBorder="1" applyAlignment="1">
      <alignment/>
    </xf>
    <xf numFmtId="0" fontId="52" fillId="33" borderId="11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50" fillId="33" borderId="11" xfId="0" applyFont="1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9" fillId="33" borderId="0" xfId="0" applyFont="1" applyFill="1" applyBorder="1" applyAlignment="1" applyProtection="1">
      <alignment horizontal="center"/>
      <protection locked="0"/>
    </xf>
    <xf numFmtId="3" fontId="49" fillId="33" borderId="0" xfId="0" applyNumberFormat="1" applyFont="1" applyFill="1" applyBorder="1" applyAlignment="1" applyProtection="1">
      <alignment horizontal="center"/>
      <protection locked="0"/>
    </xf>
    <xf numFmtId="169" fontId="49" fillId="33" borderId="0" xfId="0" applyNumberFormat="1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169" fontId="4" fillId="33" borderId="0" xfId="0" applyNumberFormat="1" applyFont="1" applyFill="1" applyBorder="1" applyAlignment="1" applyProtection="1">
      <alignment horizontal="center"/>
      <protection locked="0"/>
    </xf>
    <xf numFmtId="0" fontId="49" fillId="33" borderId="0" xfId="0" applyFont="1" applyFill="1" applyBorder="1" applyAlignment="1" applyProtection="1">
      <alignment/>
      <protection locked="0"/>
    </xf>
    <xf numFmtId="10" fontId="49" fillId="33" borderId="0" xfId="0" applyNumberFormat="1" applyFont="1" applyFill="1" applyBorder="1" applyAlignment="1" applyProtection="1">
      <alignment horizontal="center"/>
      <protection locked="0"/>
    </xf>
    <xf numFmtId="1" fontId="4" fillId="33" borderId="0" xfId="57" applyNumberFormat="1" applyFont="1" applyFill="1" applyBorder="1" applyAlignment="1" applyProtection="1">
      <alignment horizontal="center"/>
      <protection locked="0"/>
    </xf>
    <xf numFmtId="175" fontId="49" fillId="33" borderId="0" xfId="57" applyNumberFormat="1" applyFont="1" applyFill="1" applyBorder="1" applyAlignment="1" applyProtection="1">
      <alignment horizontal="center"/>
      <protection locked="0"/>
    </xf>
    <xf numFmtId="169" fontId="4" fillId="33" borderId="0" xfId="57" applyNumberFormat="1" applyFont="1" applyFill="1" applyBorder="1" applyAlignment="1" applyProtection="1">
      <alignment horizontal="center"/>
      <protection locked="0"/>
    </xf>
    <xf numFmtId="172" fontId="4" fillId="33" borderId="0" xfId="57" applyNumberFormat="1" applyFont="1" applyFill="1" applyBorder="1" applyAlignment="1" applyProtection="1">
      <alignment horizontal="center"/>
      <protection locked="0"/>
    </xf>
    <xf numFmtId="0" fontId="4" fillId="0" borderId="19" xfId="0" applyFont="1" applyBorder="1" applyAlignment="1">
      <alignment/>
    </xf>
    <xf numFmtId="0" fontId="4" fillId="0" borderId="11" xfId="0" applyFont="1" applyBorder="1" applyAlignment="1">
      <alignment/>
    </xf>
    <xf numFmtId="0" fontId="49" fillId="0" borderId="11" xfId="0" applyFont="1" applyFill="1" applyBorder="1" applyAlignment="1" applyProtection="1">
      <alignment/>
      <protection/>
    </xf>
    <xf numFmtId="170" fontId="49" fillId="0" borderId="0" xfId="0" applyNumberFormat="1" applyFont="1" applyFill="1" applyBorder="1" applyAlignment="1" applyProtection="1">
      <alignment horizontal="center"/>
      <protection/>
    </xf>
    <xf numFmtId="0" fontId="49" fillId="33" borderId="18" xfId="0" applyFont="1" applyFill="1" applyBorder="1" applyAlignment="1" applyProtection="1">
      <alignment horizontal="center"/>
      <protection locked="0"/>
    </xf>
    <xf numFmtId="49" fontId="49" fillId="33" borderId="2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0</xdr:row>
      <xdr:rowOff>361950</xdr:rowOff>
    </xdr:to>
    <xdr:pic>
      <xdr:nvPicPr>
        <xdr:cNvPr id="1" name="Picture 2" descr="NCSUhead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52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="75" zoomScaleNormal="75" zoomScalePageLayoutView="0" workbookViewId="0" topLeftCell="A1">
      <selection activeCell="C12" sqref="C12"/>
    </sheetView>
  </sheetViews>
  <sheetFormatPr defaultColWidth="9.140625" defaultRowHeight="15"/>
  <cols>
    <col min="1" max="1" width="35.421875" style="0" customWidth="1"/>
    <col min="2" max="2" width="17.140625" style="0" customWidth="1"/>
    <col min="3" max="3" width="17.28125" style="0" customWidth="1"/>
    <col min="4" max="4" width="15.57421875" style="0" customWidth="1"/>
    <col min="5" max="5" width="13.140625" style="0" customWidth="1"/>
    <col min="6" max="6" width="16.140625" style="0" customWidth="1"/>
    <col min="7" max="7" width="13.28125" style="0" customWidth="1"/>
    <col min="8" max="8" width="13.421875" style="0" customWidth="1"/>
    <col min="9" max="9" width="12.421875" style="0" customWidth="1"/>
  </cols>
  <sheetData>
    <row r="1" spans="1:9" ht="29.25" customHeight="1">
      <c r="A1" s="83"/>
      <c r="B1" s="84"/>
      <c r="C1" s="85"/>
      <c r="D1" s="86"/>
      <c r="E1" s="86"/>
      <c r="F1" s="85"/>
      <c r="G1" s="85"/>
      <c r="H1" s="111" t="s">
        <v>43</v>
      </c>
      <c r="I1" s="112" t="s">
        <v>5</v>
      </c>
    </row>
    <row r="2" spans="1:9" ht="8.25" customHeight="1">
      <c r="A2" s="5"/>
      <c r="B2" s="74"/>
      <c r="C2" s="3"/>
      <c r="D2" s="75"/>
      <c r="E2" s="75"/>
      <c r="F2" s="3"/>
      <c r="G2" s="3"/>
      <c r="H2" s="76"/>
      <c r="I2" s="77"/>
    </row>
    <row r="3" spans="1:9" ht="25.5" customHeight="1">
      <c r="A3" s="11" t="s">
        <v>49</v>
      </c>
      <c r="B3" s="74"/>
      <c r="C3" s="3"/>
      <c r="D3" s="75"/>
      <c r="E3" s="75"/>
      <c r="F3" s="3"/>
      <c r="G3" s="3"/>
      <c r="H3" s="76"/>
      <c r="I3" s="77"/>
    </row>
    <row r="4" spans="1:9" ht="9" customHeight="1">
      <c r="A4" s="11"/>
      <c r="B4" s="74"/>
      <c r="C4" s="3"/>
      <c r="D4" s="75"/>
      <c r="E4" s="75"/>
      <c r="F4" s="3"/>
      <c r="G4" s="3"/>
      <c r="H4" s="76"/>
      <c r="I4" s="77"/>
    </row>
    <row r="5" spans="1:9" ht="24" customHeight="1">
      <c r="A5" s="6" t="s">
        <v>20</v>
      </c>
      <c r="B5" s="7"/>
      <c r="C5" s="7"/>
      <c r="D5" s="75"/>
      <c r="E5" s="75"/>
      <c r="F5" s="3"/>
      <c r="G5" s="3"/>
      <c r="H5" s="76"/>
      <c r="I5" s="77"/>
    </row>
    <row r="6" spans="1:9" ht="9" customHeight="1">
      <c r="A6" s="78"/>
      <c r="B6" s="79"/>
      <c r="C6" s="79"/>
      <c r="D6" s="75"/>
      <c r="E6" s="75"/>
      <c r="F6" s="3"/>
      <c r="G6" s="3"/>
      <c r="H6" s="76"/>
      <c r="I6" s="77"/>
    </row>
    <row r="7" spans="1:9" ht="21.75" customHeight="1">
      <c r="A7" s="87" t="s">
        <v>50</v>
      </c>
      <c r="B7" s="88"/>
      <c r="C7" s="89"/>
      <c r="D7" s="89"/>
      <c r="E7" s="89"/>
      <c r="F7" s="89"/>
      <c r="G7" s="89"/>
      <c r="H7" s="89"/>
      <c r="I7" s="90"/>
    </row>
    <row r="8" spans="1:9" ht="17.25" customHeight="1">
      <c r="A8" s="91" t="s">
        <v>48</v>
      </c>
      <c r="B8" s="89"/>
      <c r="C8" s="89"/>
      <c r="D8" s="89"/>
      <c r="E8" s="89"/>
      <c r="F8" s="89"/>
      <c r="G8" s="89"/>
      <c r="H8" s="89"/>
      <c r="I8" s="90"/>
    </row>
    <row r="9" spans="1:9" ht="16.5" customHeight="1">
      <c r="A9" s="92" t="s">
        <v>54</v>
      </c>
      <c r="B9" s="89"/>
      <c r="C9" s="89"/>
      <c r="D9" s="89"/>
      <c r="E9" s="89"/>
      <c r="F9" s="89"/>
      <c r="G9" s="89"/>
      <c r="H9" s="89"/>
      <c r="I9" s="90"/>
    </row>
    <row r="10" spans="1:9" ht="16.5" customHeight="1">
      <c r="A10" s="92" t="s">
        <v>56</v>
      </c>
      <c r="B10" s="89"/>
      <c r="C10" s="89"/>
      <c r="D10" s="89"/>
      <c r="E10" s="89"/>
      <c r="F10" s="89"/>
      <c r="G10" s="89"/>
      <c r="H10" s="89"/>
      <c r="I10" s="90"/>
    </row>
    <row r="11" spans="1:9" ht="9" customHeight="1">
      <c r="A11" s="5"/>
      <c r="B11" s="3"/>
      <c r="C11" s="3"/>
      <c r="D11" s="3"/>
      <c r="E11" s="3"/>
      <c r="F11" s="3"/>
      <c r="G11" s="3"/>
      <c r="H11" s="3"/>
      <c r="I11" s="4"/>
    </row>
    <row r="12" spans="1:9" ht="18.75">
      <c r="A12" s="80" t="s">
        <v>16</v>
      </c>
      <c r="B12" s="8"/>
      <c r="C12" s="93">
        <v>81</v>
      </c>
      <c r="D12" s="2" t="s">
        <v>7</v>
      </c>
      <c r="E12" s="3"/>
      <c r="F12" s="3"/>
      <c r="G12" s="3"/>
      <c r="H12" s="3"/>
      <c r="I12" s="4"/>
    </row>
    <row r="13" spans="1:9" ht="18.75">
      <c r="A13" s="80" t="s">
        <v>18</v>
      </c>
      <c r="B13" s="8"/>
      <c r="C13" s="93">
        <v>65.5</v>
      </c>
      <c r="D13" s="2" t="s">
        <v>19</v>
      </c>
      <c r="E13" s="3"/>
      <c r="F13" s="3"/>
      <c r="G13" s="3"/>
      <c r="H13" s="3"/>
      <c r="I13" s="4"/>
    </row>
    <row r="14" spans="1:9" ht="20.25" customHeight="1">
      <c r="A14" s="31" t="s">
        <v>9</v>
      </c>
      <c r="B14" s="32"/>
      <c r="C14" s="33"/>
      <c r="D14" s="34"/>
      <c r="E14" s="34"/>
      <c r="F14" s="34"/>
      <c r="G14" s="34"/>
      <c r="H14" s="34"/>
      <c r="I14" s="35"/>
    </row>
    <row r="15" spans="1:10" ht="18" customHeight="1">
      <c r="A15" s="17" t="s">
        <v>8</v>
      </c>
      <c r="B15" s="18" t="s">
        <v>45</v>
      </c>
      <c r="C15" s="18" t="s">
        <v>29</v>
      </c>
      <c r="D15" s="18" t="s">
        <v>30</v>
      </c>
      <c r="E15" s="18" t="s">
        <v>2</v>
      </c>
      <c r="F15" s="18" t="s">
        <v>0</v>
      </c>
      <c r="G15" s="18"/>
      <c r="H15" s="18"/>
      <c r="I15" s="36"/>
      <c r="J15" s="22"/>
    </row>
    <row r="16" spans="1:10" ht="15.75">
      <c r="A16" s="92" t="s">
        <v>57</v>
      </c>
      <c r="B16" s="94" t="s">
        <v>46</v>
      </c>
      <c r="C16" s="95">
        <v>1000</v>
      </c>
      <c r="D16" s="96">
        <v>7.2</v>
      </c>
      <c r="E16" s="19">
        <f>C16*D16</f>
        <v>7200</v>
      </c>
      <c r="F16" s="20">
        <f>+E16/$C$12</f>
        <v>88.88888888888889</v>
      </c>
      <c r="G16" s="22"/>
      <c r="H16" s="22"/>
      <c r="I16" s="36"/>
      <c r="J16" s="41"/>
    </row>
    <row r="17" spans="1:10" ht="15.75">
      <c r="A17" s="97" t="s">
        <v>60</v>
      </c>
      <c r="B17" s="98"/>
      <c r="C17" s="99">
        <v>1</v>
      </c>
      <c r="D17" s="100">
        <v>52543</v>
      </c>
      <c r="E17" s="19">
        <f>C17*D17</f>
        <v>52543</v>
      </c>
      <c r="F17" s="20">
        <f>+E17/$C$12</f>
        <v>648.679012345679</v>
      </c>
      <c r="G17" s="37"/>
      <c r="H17" s="37"/>
      <c r="I17" s="36"/>
      <c r="J17" s="41"/>
    </row>
    <row r="18" spans="1:10" ht="15.75">
      <c r="A18" s="97" t="s">
        <v>58</v>
      </c>
      <c r="B18" s="98"/>
      <c r="C18" s="99">
        <v>1</v>
      </c>
      <c r="D18" s="100">
        <v>17500</v>
      </c>
      <c r="E18" s="19">
        <f>C18*D18</f>
        <v>17500</v>
      </c>
      <c r="F18" s="20">
        <f>+E18/$C$12</f>
        <v>216.0493827160494</v>
      </c>
      <c r="G18" s="37"/>
      <c r="H18" s="37"/>
      <c r="I18" s="36"/>
      <c r="J18" s="41"/>
    </row>
    <row r="19" spans="1:10" ht="15.75">
      <c r="A19" s="92" t="s">
        <v>59</v>
      </c>
      <c r="B19" s="101"/>
      <c r="C19" s="95">
        <v>1</v>
      </c>
      <c r="D19" s="96">
        <v>20500</v>
      </c>
      <c r="E19" s="19">
        <f>C19*D19</f>
        <v>20500</v>
      </c>
      <c r="F19" s="20">
        <f>+E19/$C$12</f>
        <v>253.08641975308643</v>
      </c>
      <c r="G19" s="37"/>
      <c r="H19" s="37"/>
      <c r="I19" s="36"/>
      <c r="J19" s="41"/>
    </row>
    <row r="20" spans="1:10" ht="15.75">
      <c r="A20" s="92" t="s">
        <v>6</v>
      </c>
      <c r="B20" s="101"/>
      <c r="C20" s="95">
        <v>1</v>
      </c>
      <c r="D20" s="96">
        <v>27500</v>
      </c>
      <c r="E20" s="19">
        <f>C20*D20</f>
        <v>27500</v>
      </c>
      <c r="F20" s="20">
        <f>+E20/$C$12</f>
        <v>339.5061728395062</v>
      </c>
      <c r="G20" s="22"/>
      <c r="H20" s="22"/>
      <c r="I20" s="36"/>
      <c r="J20" s="22"/>
    </row>
    <row r="21" spans="1:10" ht="9" customHeight="1">
      <c r="A21" s="21"/>
      <c r="B21" s="22"/>
      <c r="C21" s="22"/>
      <c r="D21" s="22"/>
      <c r="E21" s="23"/>
      <c r="F21" s="24"/>
      <c r="G21" s="22"/>
      <c r="H21" s="22"/>
      <c r="I21" s="36"/>
      <c r="J21" s="22"/>
    </row>
    <row r="22" spans="1:10" ht="17.25" customHeight="1">
      <c r="A22" s="12" t="s">
        <v>28</v>
      </c>
      <c r="B22" s="37"/>
      <c r="C22" s="22"/>
      <c r="D22" s="25"/>
      <c r="E22" s="63">
        <f>SUM(E16:E20)</f>
        <v>125243</v>
      </c>
      <c r="F22" s="82">
        <f>SUM(F16:F20)</f>
        <v>1546.20987654321</v>
      </c>
      <c r="G22" s="22"/>
      <c r="H22" s="22"/>
      <c r="I22" s="36"/>
      <c r="J22" s="22"/>
    </row>
    <row r="23" spans="1:9" ht="9" customHeight="1">
      <c r="A23" s="21"/>
      <c r="B23" s="22"/>
      <c r="C23" s="22"/>
      <c r="D23" s="22"/>
      <c r="E23" s="22"/>
      <c r="F23" s="22"/>
      <c r="G23" s="22"/>
      <c r="H23" s="22"/>
      <c r="I23" s="36"/>
    </row>
    <row r="24" spans="1:9" ht="20.25" customHeight="1">
      <c r="A24" s="31" t="s">
        <v>52</v>
      </c>
      <c r="B24" s="34"/>
      <c r="C24" s="34"/>
      <c r="D24" s="34"/>
      <c r="E24" s="34"/>
      <c r="F24" s="34"/>
      <c r="G24" s="34"/>
      <c r="H24" s="34"/>
      <c r="I24" s="35"/>
    </row>
    <row r="25" spans="1:9" ht="18" customHeight="1">
      <c r="A25" s="26" t="s">
        <v>8</v>
      </c>
      <c r="B25" s="18" t="s">
        <v>10</v>
      </c>
      <c r="C25" s="18" t="s">
        <v>11</v>
      </c>
      <c r="D25" s="18" t="s">
        <v>13</v>
      </c>
      <c r="E25" s="18" t="s">
        <v>15</v>
      </c>
      <c r="F25" s="18" t="s">
        <v>64</v>
      </c>
      <c r="G25" s="18" t="s">
        <v>65</v>
      </c>
      <c r="H25" s="18" t="s">
        <v>2</v>
      </c>
      <c r="I25" s="65" t="s">
        <v>2</v>
      </c>
    </row>
    <row r="26" spans="1:9" ht="18">
      <c r="A26" s="21"/>
      <c r="B26" s="18" t="s">
        <v>47</v>
      </c>
      <c r="C26" s="18" t="s">
        <v>12</v>
      </c>
      <c r="D26" s="18" t="s">
        <v>14</v>
      </c>
      <c r="E26" s="18" t="s">
        <v>66</v>
      </c>
      <c r="F26" s="18"/>
      <c r="G26" s="18"/>
      <c r="H26" s="18" t="s">
        <v>34</v>
      </c>
      <c r="I26" s="65" t="s">
        <v>0</v>
      </c>
    </row>
    <row r="27" spans="1:9" ht="15.75">
      <c r="A27" s="26" t="s">
        <v>17</v>
      </c>
      <c r="B27" s="18"/>
      <c r="C27" s="18"/>
      <c r="D27" s="18"/>
      <c r="E27" s="18"/>
      <c r="F27" s="102">
        <v>0.085</v>
      </c>
      <c r="G27" s="102">
        <v>0.014</v>
      </c>
      <c r="H27" s="22"/>
      <c r="I27" s="65"/>
    </row>
    <row r="28" spans="1:12" ht="15.75">
      <c r="A28" s="27" t="str">
        <f>A16</f>
        <v>8" PVC pipe and fittings</v>
      </c>
      <c r="B28" s="28">
        <f>+E16</f>
        <v>7200</v>
      </c>
      <c r="C28" s="96">
        <v>0</v>
      </c>
      <c r="D28" s="94">
        <v>20</v>
      </c>
      <c r="E28" s="20">
        <f>(B28-C28)/D28</f>
        <v>360</v>
      </c>
      <c r="F28" s="20">
        <f>((B28+C28)/2)*$F$27</f>
        <v>306</v>
      </c>
      <c r="G28" s="20">
        <f>((B28+C28)/2)*$G$27</f>
        <v>50.4</v>
      </c>
      <c r="H28" s="19">
        <f>SUM(E28:G28)</f>
        <v>716.4</v>
      </c>
      <c r="I28" s="66">
        <f aca="true" t="shared" si="0" ref="I28:I34">H28/$C$12</f>
        <v>8.844444444444445</v>
      </c>
      <c r="L28" s="1"/>
    </row>
    <row r="29" spans="1:12" ht="15.75">
      <c r="A29" s="27" t="str">
        <f>A17</f>
        <v>Sprinker system  (5 towers) </v>
      </c>
      <c r="B29" s="28">
        <f>+E17</f>
        <v>52543</v>
      </c>
      <c r="C29" s="96">
        <v>0</v>
      </c>
      <c r="D29" s="94">
        <v>20</v>
      </c>
      <c r="E29" s="20">
        <f>(B29-C29)/D29</f>
        <v>2627.15</v>
      </c>
      <c r="F29" s="20">
        <f>((B29+C29)/2)*$F$27</f>
        <v>2233.0775000000003</v>
      </c>
      <c r="G29" s="20">
        <f>((B29+C29)/2)*$G$27</f>
        <v>367.801</v>
      </c>
      <c r="H29" s="19">
        <f>SUM(E29:G29)</f>
        <v>5228.028500000001</v>
      </c>
      <c r="I29" s="66">
        <f t="shared" si="0"/>
        <v>64.54356172839508</v>
      </c>
      <c r="L29" s="1"/>
    </row>
    <row r="30" spans="1:12" ht="15.75">
      <c r="A30" s="27" t="str">
        <f>A18</f>
        <v>Pump, 60 HP </v>
      </c>
      <c r="B30" s="28">
        <f>+E18</f>
        <v>17500</v>
      </c>
      <c r="C30" s="96">
        <v>0</v>
      </c>
      <c r="D30" s="94">
        <v>20</v>
      </c>
      <c r="E30" s="20">
        <f>(B30-C30)/D30</f>
        <v>875</v>
      </c>
      <c r="F30" s="20">
        <f>((B30+C30)/2)*$F$27</f>
        <v>743.75</v>
      </c>
      <c r="G30" s="20">
        <f>((B30+C30)/2)*$G$27</f>
        <v>122.5</v>
      </c>
      <c r="H30" s="19">
        <f>SUM(E30:G30)</f>
        <v>1741.25</v>
      </c>
      <c r="I30" s="66">
        <f t="shared" si="0"/>
        <v>21.496913580246915</v>
      </c>
      <c r="L30" s="1"/>
    </row>
    <row r="31" spans="1:12" ht="15.75">
      <c r="A31" s="27" t="str">
        <f>A19</f>
        <v>Gearhead assembly and engine</v>
      </c>
      <c r="B31" s="28">
        <f>+E19</f>
        <v>20500</v>
      </c>
      <c r="C31" s="96">
        <v>0</v>
      </c>
      <c r="D31" s="94">
        <v>20</v>
      </c>
      <c r="E31" s="20">
        <f>(B31-C31)/D31</f>
        <v>1025</v>
      </c>
      <c r="F31" s="20">
        <f>((B31+C31)/2)*$F$27</f>
        <v>871.2500000000001</v>
      </c>
      <c r="G31" s="20">
        <f>((B31+C31)/2)*$G$27</f>
        <v>143.5</v>
      </c>
      <c r="H31" s="19">
        <f>SUM(E31:G31)</f>
        <v>2039.75</v>
      </c>
      <c r="I31" s="66">
        <f t="shared" si="0"/>
        <v>25.182098765432098</v>
      </c>
      <c r="L31" s="1"/>
    </row>
    <row r="32" spans="1:12" ht="15.75">
      <c r="A32" s="27" t="str">
        <f>A20</f>
        <v>Well</v>
      </c>
      <c r="B32" s="28">
        <f>+E20</f>
        <v>27500</v>
      </c>
      <c r="C32" s="96">
        <v>0</v>
      </c>
      <c r="D32" s="94">
        <v>20</v>
      </c>
      <c r="E32" s="20">
        <f>(B32-C32)/D32</f>
        <v>1375</v>
      </c>
      <c r="F32" s="20">
        <f>((B32+C32)/2)*$F$27</f>
        <v>1168.75</v>
      </c>
      <c r="G32" s="20">
        <f>((B32+C32)/2)*$G$27</f>
        <v>192.5</v>
      </c>
      <c r="H32" s="19">
        <f>SUM(E32:G32)</f>
        <v>2736.25</v>
      </c>
      <c r="I32" s="66">
        <f t="shared" si="0"/>
        <v>33.78086419753087</v>
      </c>
      <c r="L32" s="1"/>
    </row>
    <row r="33" spans="1:9" ht="9" customHeight="1">
      <c r="A33" s="21"/>
      <c r="B33" s="19"/>
      <c r="C33" s="20"/>
      <c r="D33" s="22"/>
      <c r="E33" s="20"/>
      <c r="F33" s="29"/>
      <c r="G33" s="29"/>
      <c r="H33" s="67"/>
      <c r="I33" s="66"/>
    </row>
    <row r="34" spans="1:9" ht="17.25" customHeight="1">
      <c r="A34" s="12" t="s">
        <v>1</v>
      </c>
      <c r="B34" s="16">
        <f>SUM(B28:B32)</f>
        <v>125243</v>
      </c>
      <c r="C34" s="13"/>
      <c r="D34" s="22"/>
      <c r="E34" s="13">
        <f>SUM(E28:E32)</f>
        <v>6262.15</v>
      </c>
      <c r="F34" s="30">
        <f>SUM(F28:F32)</f>
        <v>5322.8275</v>
      </c>
      <c r="G34" s="30">
        <f>SUM(G28:G32)</f>
        <v>876.701</v>
      </c>
      <c r="H34" s="16">
        <f>SUM(H28:H32)</f>
        <v>12461.678500000002</v>
      </c>
      <c r="I34" s="68">
        <f t="shared" si="0"/>
        <v>153.8478827160494</v>
      </c>
    </row>
    <row r="35" spans="1:9" ht="9" customHeight="1">
      <c r="A35" s="12"/>
      <c r="B35" s="38"/>
      <c r="C35" s="22"/>
      <c r="D35" s="39"/>
      <c r="E35" s="40"/>
      <c r="F35" s="41"/>
      <c r="G35" s="40"/>
      <c r="H35" s="22"/>
      <c r="I35" s="36"/>
    </row>
    <row r="36" spans="1:9" ht="20.25" customHeight="1">
      <c r="A36" s="42" t="s">
        <v>53</v>
      </c>
      <c r="B36" s="43"/>
      <c r="C36" s="34"/>
      <c r="D36" s="44"/>
      <c r="E36" s="45"/>
      <c r="F36" s="46"/>
      <c r="G36" s="45"/>
      <c r="H36" s="34"/>
      <c r="I36" s="35"/>
    </row>
    <row r="37" spans="1:9" ht="17.25" customHeight="1">
      <c r="A37" s="26" t="s">
        <v>8</v>
      </c>
      <c r="B37" s="22"/>
      <c r="C37" s="22"/>
      <c r="D37" s="22"/>
      <c r="E37" s="22"/>
      <c r="F37" s="22"/>
      <c r="G37" s="22"/>
      <c r="H37" s="22"/>
      <c r="I37" s="36"/>
    </row>
    <row r="38" spans="1:9" ht="15.75">
      <c r="A38" s="26" t="s">
        <v>22</v>
      </c>
      <c r="B38" s="47" t="s">
        <v>35</v>
      </c>
      <c r="C38" s="47" t="s">
        <v>39</v>
      </c>
      <c r="D38" s="48" t="s">
        <v>41</v>
      </c>
      <c r="E38" s="47" t="s">
        <v>37</v>
      </c>
      <c r="F38" s="47" t="s">
        <v>55</v>
      </c>
      <c r="G38" s="47" t="s">
        <v>2</v>
      </c>
      <c r="H38" s="18" t="s">
        <v>2</v>
      </c>
      <c r="I38" s="36"/>
    </row>
    <row r="39" spans="1:9" ht="18">
      <c r="A39" s="26"/>
      <c r="B39" s="47" t="s">
        <v>36</v>
      </c>
      <c r="C39" s="47" t="s">
        <v>40</v>
      </c>
      <c r="D39" s="48" t="s">
        <v>62</v>
      </c>
      <c r="E39" s="47" t="s">
        <v>38</v>
      </c>
      <c r="F39" s="47" t="s">
        <v>63</v>
      </c>
      <c r="G39" s="47"/>
      <c r="H39" s="18" t="s">
        <v>0</v>
      </c>
      <c r="I39" s="36"/>
    </row>
    <row r="40" spans="1:9" ht="15.75">
      <c r="A40" s="92" t="s">
        <v>23</v>
      </c>
      <c r="B40" s="49">
        <f>C13</f>
        <v>65.5</v>
      </c>
      <c r="C40" s="103">
        <v>60</v>
      </c>
      <c r="D40" s="104">
        <v>0.0746</v>
      </c>
      <c r="E40" s="105">
        <v>2.5</v>
      </c>
      <c r="F40" s="106">
        <v>5</v>
      </c>
      <c r="G40" s="69">
        <f>+(B40*C40*D40*E40*F40)</f>
        <v>3664.7249999999995</v>
      </c>
      <c r="H40" s="50">
        <f>+G40/$C$12</f>
        <v>45.24351851851851</v>
      </c>
      <c r="I40" s="36"/>
    </row>
    <row r="41" spans="1:9" ht="15.75">
      <c r="A41" s="92" t="s">
        <v>24</v>
      </c>
      <c r="B41" s="49">
        <f>C13</f>
        <v>65.5</v>
      </c>
      <c r="C41" s="103">
        <v>25</v>
      </c>
      <c r="D41" s="104">
        <v>0.0746</v>
      </c>
      <c r="E41" s="105">
        <v>2.5</v>
      </c>
      <c r="F41" s="106">
        <v>5</v>
      </c>
      <c r="G41" s="69">
        <f>+(B41*C41*D41*E41*F41)</f>
        <v>1526.96875</v>
      </c>
      <c r="H41" s="50">
        <f>+G41/$C$12</f>
        <v>18.851466049382715</v>
      </c>
      <c r="I41" s="36"/>
    </row>
    <row r="42" spans="1:9" ht="17.25" customHeight="1">
      <c r="A42" s="26" t="s">
        <v>21</v>
      </c>
      <c r="B42" s="18" t="s">
        <v>26</v>
      </c>
      <c r="C42" s="18" t="s">
        <v>25</v>
      </c>
      <c r="D42" s="51"/>
      <c r="E42" s="51"/>
      <c r="F42" s="51"/>
      <c r="G42" s="52"/>
      <c r="H42" s="22"/>
      <c r="I42" s="36"/>
    </row>
    <row r="43" spans="1:9" ht="15.75">
      <c r="A43" s="109" t="str">
        <f>A16</f>
        <v>8" PVC pipe and fittings</v>
      </c>
      <c r="B43" s="110">
        <f>E16</f>
        <v>7200</v>
      </c>
      <c r="C43" s="102">
        <v>0</v>
      </c>
      <c r="D43" s="53"/>
      <c r="E43" s="53"/>
      <c r="F43" s="53"/>
      <c r="G43" s="19">
        <f>B43*C43</f>
        <v>0</v>
      </c>
      <c r="H43" s="50">
        <f>+G43/$C$12</f>
        <v>0</v>
      </c>
      <c r="I43" s="36"/>
    </row>
    <row r="44" spans="1:9" ht="15.75">
      <c r="A44" s="109" t="str">
        <f>A17</f>
        <v>Sprinker system  (5 towers) </v>
      </c>
      <c r="B44" s="110">
        <f>E17</f>
        <v>52543</v>
      </c>
      <c r="C44" s="102">
        <v>0.005</v>
      </c>
      <c r="D44" s="53"/>
      <c r="E44" s="53"/>
      <c r="F44" s="53"/>
      <c r="G44" s="19">
        <f>B44*C44</f>
        <v>262.71500000000003</v>
      </c>
      <c r="H44" s="50">
        <f>+G44/$C$12</f>
        <v>3.2433950617283953</v>
      </c>
      <c r="I44" s="36"/>
    </row>
    <row r="45" spans="1:9" ht="15.75">
      <c r="A45" s="109" t="str">
        <f>A18</f>
        <v>Pump, 60 HP </v>
      </c>
      <c r="B45" s="110">
        <f>E18</f>
        <v>17500</v>
      </c>
      <c r="C45" s="102">
        <v>0.066</v>
      </c>
      <c r="D45" s="53"/>
      <c r="E45" s="53"/>
      <c r="F45" s="53"/>
      <c r="G45" s="19">
        <f>B45*C45</f>
        <v>1155</v>
      </c>
      <c r="H45" s="50">
        <f>+G45/$C$12</f>
        <v>14.25925925925926</v>
      </c>
      <c r="I45" s="36"/>
    </row>
    <row r="46" spans="1:9" ht="15.75">
      <c r="A46" s="109" t="str">
        <f>A19</f>
        <v>Gearhead assembly and engine</v>
      </c>
      <c r="B46" s="110">
        <f>E19</f>
        <v>20500</v>
      </c>
      <c r="C46" s="102">
        <v>0.066</v>
      </c>
      <c r="D46" s="53"/>
      <c r="E46" s="53"/>
      <c r="F46" s="53"/>
      <c r="G46" s="19">
        <f>B46*C46</f>
        <v>1353</v>
      </c>
      <c r="H46" s="50">
        <f>+G46/$C$12</f>
        <v>16.703703703703702</v>
      </c>
      <c r="I46" s="36"/>
    </row>
    <row r="47" spans="1:9" ht="15.75">
      <c r="A47" s="109" t="str">
        <f>A20</f>
        <v>Well</v>
      </c>
      <c r="B47" s="110">
        <f>E20</f>
        <v>27500</v>
      </c>
      <c r="C47" s="102">
        <v>0</v>
      </c>
      <c r="D47" s="53"/>
      <c r="E47" s="53"/>
      <c r="F47" s="53"/>
      <c r="G47" s="19">
        <f>B47*C47</f>
        <v>0</v>
      </c>
      <c r="H47" s="50">
        <f>+G47/$C$12</f>
        <v>0</v>
      </c>
      <c r="I47" s="36"/>
    </row>
    <row r="48" spans="1:9" ht="17.25" customHeight="1">
      <c r="A48" s="26" t="s">
        <v>3</v>
      </c>
      <c r="B48" s="54" t="s">
        <v>4</v>
      </c>
      <c r="C48" s="55" t="s">
        <v>27</v>
      </c>
      <c r="D48" s="22"/>
      <c r="E48" s="22"/>
      <c r="F48" s="22"/>
      <c r="G48" s="19"/>
      <c r="H48" s="22"/>
      <c r="I48" s="36"/>
    </row>
    <row r="49" spans="1:9" ht="15.75">
      <c r="A49" s="92" t="s">
        <v>3</v>
      </c>
      <c r="B49" s="94">
        <v>1.5</v>
      </c>
      <c r="C49" s="96">
        <v>9.03</v>
      </c>
      <c r="D49" s="53"/>
      <c r="E49" s="53"/>
      <c r="F49" s="53"/>
      <c r="G49" s="19">
        <f>B49*C49</f>
        <v>13.544999999999998</v>
      </c>
      <c r="H49" s="50">
        <f>+G49/$C$12</f>
        <v>0.1672222222222222</v>
      </c>
      <c r="I49" s="36"/>
    </row>
    <row r="50" spans="1:9" ht="8.25" customHeight="1">
      <c r="A50" s="21"/>
      <c r="B50" s="22"/>
      <c r="C50" s="22"/>
      <c r="D50" s="22"/>
      <c r="E50" s="22"/>
      <c r="F50" s="22"/>
      <c r="G50" s="19"/>
      <c r="H50" s="22"/>
      <c r="I50" s="36"/>
    </row>
    <row r="51" spans="1:9" ht="15.75">
      <c r="A51" s="12" t="s">
        <v>42</v>
      </c>
      <c r="B51" s="22"/>
      <c r="C51" s="22"/>
      <c r="D51" s="22"/>
      <c r="E51" s="22"/>
      <c r="F51" s="22"/>
      <c r="G51" s="16">
        <f>SUM(G40:G49)</f>
        <v>7975.95375</v>
      </c>
      <c r="H51" s="13">
        <f>SUM(H40:H49)</f>
        <v>98.46856481481481</v>
      </c>
      <c r="I51" s="36"/>
    </row>
    <row r="52" spans="1:9" ht="9" customHeight="1">
      <c r="A52" s="12"/>
      <c r="B52" s="22"/>
      <c r="C52" s="22"/>
      <c r="D52" s="22"/>
      <c r="E52" s="22"/>
      <c r="F52" s="22"/>
      <c r="G52" s="15"/>
      <c r="H52" s="13"/>
      <c r="I52" s="36"/>
    </row>
    <row r="53" spans="1:9" ht="20.25" customHeight="1">
      <c r="A53" s="42" t="s">
        <v>70</v>
      </c>
      <c r="B53" s="34"/>
      <c r="C53" s="34"/>
      <c r="D53" s="34"/>
      <c r="E53" s="34"/>
      <c r="F53" s="34"/>
      <c r="G53" s="61"/>
      <c r="H53" s="62"/>
      <c r="I53" s="35"/>
    </row>
    <row r="54" spans="1:9" ht="16.5" customHeight="1">
      <c r="A54" s="57"/>
      <c r="B54" s="56"/>
      <c r="C54" s="56"/>
      <c r="D54" s="56"/>
      <c r="E54" s="56"/>
      <c r="F54" s="56"/>
      <c r="G54" s="60" t="s">
        <v>2</v>
      </c>
      <c r="H54" s="59" t="s">
        <v>0</v>
      </c>
      <c r="I54" s="36"/>
    </row>
    <row r="55" spans="1:9" ht="18.75" customHeight="1">
      <c r="A55" s="57" t="s">
        <v>33</v>
      </c>
      <c r="B55" s="56"/>
      <c r="C55" s="56"/>
      <c r="D55" s="56"/>
      <c r="E55" s="56"/>
      <c r="F55" s="56"/>
      <c r="G55" s="58">
        <f>H34+G51</f>
        <v>20437.632250000002</v>
      </c>
      <c r="H55" s="59">
        <f>I34+H51</f>
        <v>252.31644753086422</v>
      </c>
      <c r="I55" s="36"/>
    </row>
    <row r="56" spans="1:9" ht="9" customHeight="1">
      <c r="A56" s="5"/>
      <c r="B56" s="3"/>
      <c r="C56" s="3"/>
      <c r="D56" s="3"/>
      <c r="E56" s="3"/>
      <c r="F56" s="3"/>
      <c r="G56" s="3"/>
      <c r="H56" s="3"/>
      <c r="I56" s="4"/>
    </row>
    <row r="57" spans="1:9" ht="19.5" customHeight="1">
      <c r="A57" s="107" t="s">
        <v>61</v>
      </c>
      <c r="B57" s="64"/>
      <c r="C57" s="64"/>
      <c r="D57" s="64"/>
      <c r="E57" s="64"/>
      <c r="F57" s="64"/>
      <c r="G57" s="64"/>
      <c r="H57" s="64"/>
      <c r="I57" s="14"/>
    </row>
    <row r="58" spans="1:9" ht="17.25" customHeight="1">
      <c r="A58" s="108" t="s">
        <v>67</v>
      </c>
      <c r="B58" s="3"/>
      <c r="C58" s="3"/>
      <c r="D58" s="3"/>
      <c r="E58" s="3"/>
      <c r="F58" s="3"/>
      <c r="G58" s="3"/>
      <c r="H58" s="3"/>
      <c r="I58" s="4"/>
    </row>
    <row r="59" spans="1:9" ht="16.5" customHeight="1">
      <c r="A59" s="21" t="s">
        <v>68</v>
      </c>
      <c r="B59" s="3"/>
      <c r="C59" s="3"/>
      <c r="D59" s="3"/>
      <c r="E59" s="3"/>
      <c r="F59" s="3"/>
      <c r="G59" s="3"/>
      <c r="H59" s="3"/>
      <c r="I59" s="4"/>
    </row>
    <row r="60" spans="1:9" ht="17.25" customHeight="1">
      <c r="A60" s="81" t="s">
        <v>69</v>
      </c>
      <c r="B60" s="3"/>
      <c r="C60" s="3"/>
      <c r="D60" s="3"/>
      <c r="E60" s="9"/>
      <c r="F60" s="3"/>
      <c r="G60" s="10"/>
      <c r="H60" s="9"/>
      <c r="I60" s="4"/>
    </row>
    <row r="61" spans="1:9" ht="9.75" customHeight="1">
      <c r="A61" s="81"/>
      <c r="B61" s="3"/>
      <c r="C61" s="3"/>
      <c r="D61" s="3"/>
      <c r="E61" s="9"/>
      <c r="F61" s="3"/>
      <c r="G61" s="10"/>
      <c r="H61" s="9"/>
      <c r="I61" s="4"/>
    </row>
    <row r="62" spans="1:9" ht="15.75">
      <c r="A62" s="21" t="s">
        <v>44</v>
      </c>
      <c r="B62" s="3"/>
      <c r="C62" s="3"/>
      <c r="D62" s="3"/>
      <c r="E62" s="3"/>
      <c r="F62" s="3"/>
      <c r="G62" s="3"/>
      <c r="H62" s="70"/>
      <c r="I62" s="4"/>
    </row>
    <row r="63" spans="1:9" ht="15.75">
      <c r="A63" s="21" t="s">
        <v>31</v>
      </c>
      <c r="B63" s="3"/>
      <c r="C63" s="3"/>
      <c r="D63" s="3"/>
      <c r="E63" s="3"/>
      <c r="F63" s="3"/>
      <c r="G63" s="3"/>
      <c r="H63" s="3"/>
      <c r="I63" s="4"/>
    </row>
    <row r="64" spans="1:9" ht="15.75">
      <c r="A64" s="21" t="s">
        <v>32</v>
      </c>
      <c r="B64" s="3"/>
      <c r="C64" s="3"/>
      <c r="D64" s="3"/>
      <c r="E64" s="3"/>
      <c r="F64" s="3"/>
      <c r="G64" s="3"/>
      <c r="H64" s="3"/>
      <c r="I64" s="4"/>
    </row>
    <row r="65" spans="1:9" ht="9" customHeight="1">
      <c r="A65" s="21"/>
      <c r="B65" s="3"/>
      <c r="C65" s="3"/>
      <c r="D65" s="3"/>
      <c r="E65" s="3"/>
      <c r="F65" s="3"/>
      <c r="G65" s="3"/>
      <c r="H65" s="3"/>
      <c r="I65" s="4"/>
    </row>
    <row r="66" spans="1:9" ht="15.75">
      <c r="A66" s="27" t="s">
        <v>51</v>
      </c>
      <c r="B66" s="3"/>
      <c r="C66" s="3"/>
      <c r="D66" s="3"/>
      <c r="E66" s="3"/>
      <c r="F66" s="3"/>
      <c r="G66" s="3"/>
      <c r="H66" s="3"/>
      <c r="I66" s="4"/>
    </row>
    <row r="67" spans="1:9" ht="9" customHeight="1">
      <c r="A67" s="71"/>
      <c r="B67" s="72"/>
      <c r="C67" s="72"/>
      <c r="D67" s="72"/>
      <c r="E67" s="72"/>
      <c r="F67" s="72"/>
      <c r="G67" s="72"/>
      <c r="H67" s="72"/>
      <c r="I67" s="73"/>
    </row>
  </sheetData>
  <sheetProtection sheet="1" selectLockedCells="1"/>
  <printOptions gridLines="1" horizontalCentered="1" verticalCentered="1"/>
  <pageMargins left="0.45" right="0.45" top="0.75" bottom="0.75" header="0.3" footer="0.3"/>
  <pageSetup blackAndWhite="1" horizontalDpi="600" verticalDpi="600" orientation="portrait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mdavent</dc:creator>
  <cp:keywords/>
  <dc:description/>
  <cp:lastModifiedBy>Geoff Benson</cp:lastModifiedBy>
  <cp:lastPrinted>2007-11-06T17:44:38Z</cp:lastPrinted>
  <dcterms:created xsi:type="dcterms:W3CDTF">2007-08-14T13:03:43Z</dcterms:created>
  <dcterms:modified xsi:type="dcterms:W3CDTF">2007-11-06T18:24:41Z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-1419403989</vt:i4>
  </property>
  <property fmtid="{D5CDD505-2E9C-101B-9397-08002B2CF9AE}" pid="3" name="_EmailSubject">
    <vt:lpwstr>Solid Set irrigation budget</vt:lpwstr>
  </property>
  <property fmtid="{D5CDD505-2E9C-101B-9397-08002B2CF9AE}" pid="4" name="_AuthorEmail">
    <vt:lpwstr>Garry_Grabow@ncsu.edu</vt:lpwstr>
  </property>
  <property fmtid="{D5CDD505-2E9C-101B-9397-08002B2CF9AE}" pid="5" name="_AuthorEmailDisplayName">
    <vt:lpwstr>Garry Grabow</vt:lpwstr>
  </property>
  <property fmtid="{D5CDD505-2E9C-101B-9397-08002B2CF9AE}" pid="6" name="_ReviewingToolsShownOnce">
    <vt:lpwstr/>
  </property>
</Properties>
</file>