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80" windowWidth="16635" windowHeight="7425" activeTab="0"/>
  </bookViews>
  <sheets>
    <sheet name="BluegrassCloverForageBudt87-10" sheetId="1" r:id="rId1"/>
    <sheet name="BluegrassCloverFixedCost87-10" sheetId="2" r:id="rId2"/>
  </sheets>
  <definedNames>
    <definedName name="_xlnm.Print_Area" localSheetId="1">'BluegrassCloverFixedCost87-10'!$A$1:$O$66</definedName>
    <definedName name="_xlnm.Print_Area" localSheetId="0">'BluegrassCloverForageBudt87-10'!$A$1:$F$46</definedName>
  </definedNames>
  <calcPr fullCalcOnLoad="1"/>
</workbook>
</file>

<file path=xl/sharedStrings.xml><?xml version="1.0" encoding="utf-8"?>
<sst xmlns="http://schemas.openxmlformats.org/spreadsheetml/2006/main" count="174" uniqueCount="124">
  <si>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</si>
  <si>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</si>
  <si>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</si>
  <si>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</si>
  <si>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</si>
  <si>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</si>
  <si>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</si>
  <si>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Acre</t>
  </si>
  <si>
    <t xml:space="preserve">      -Fert. Spread, custom</t>
  </si>
  <si>
    <t>Cwt.</t>
  </si>
  <si>
    <t xml:space="preserve">      -Other: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</si>
  <si>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</si>
  <si>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</si>
  <si>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</si>
  <si>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</si>
  <si>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</si>
  <si>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</si>
  <si>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Pasture, Dry Matter</t>
  </si>
  <si>
    <t>Total Receipts</t>
  </si>
  <si>
    <t>RETURNS ABOVE TOTAL OPERATING COST</t>
  </si>
  <si>
    <t>Budget prepared by:</t>
  </si>
  <si>
    <t>NOTES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</si>
  <si>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</si>
  <si>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</si>
  <si>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</si>
  <si>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</si>
  <si>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</si>
  <si>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</si>
  <si>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</si>
  <si>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</si>
  <si>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</si>
  <si>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</si>
  <si>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</si>
  <si>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</si>
  <si>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</si>
  <si>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</si>
  <si>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</si>
  <si>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</si>
  <si>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</si>
  <si>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</si>
  <si>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</si>
  <si>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</si>
  <si>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</si>
  <si>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</si>
  <si>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</si>
  <si>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</si>
  <si>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</si>
  <si>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</si>
  <si>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</si>
  <si>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</si>
  <si>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</si>
  <si>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</si>
  <si>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</si>
  <si>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</si>
  <si>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</si>
  <si>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</si>
  <si>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</si>
  <si>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</si>
  <si>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</si>
  <si>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</si>
  <si>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</si>
  <si>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</si>
  <si>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</si>
  <si>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</si>
  <si>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</si>
  <si>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</si>
  <si>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</si>
  <si>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</si>
  <si>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</si>
  <si>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</si>
  <si>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</si>
  <si>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</si>
  <si>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</si>
  <si>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</si>
  <si>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>Other</t>
  </si>
  <si>
    <t>Rate Charged, percent ====&gt;</t>
  </si>
  <si>
    <t>Fuel cost per gallon &amp; Labor cost per hour ====&gt;</t>
  </si>
  <si>
    <t xml:space="preserve">  Pickup Truck, 3/4 Ton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</si>
  <si>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</si>
  <si>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</si>
  <si>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</si>
  <si>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</si>
  <si>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</si>
  <si>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</si>
  <si>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</si>
  <si>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          and Interest (From Table 1)</t>
  </si>
  <si>
    <t xml:space="preserve">     -Machinery Depreciation, Taxes, Insurance,</t>
  </si>
  <si>
    <t>+10%</t>
  </si>
  <si>
    <t>Budget</t>
  </si>
  <si>
    <t xml:space="preserve">YIELD </t>
  </si>
  <si>
    <t>The table shows the effects of yields and costs that are 10 percent higher or lower than the basic budget, singly and in combination.</t>
  </si>
  <si>
    <t xml:space="preserve">in North Carolina.   However, there is a wide variation in conditions from one farm to another and costs and yields can vary from year to year. </t>
  </si>
  <si>
    <t>Specifically, the cost and yields shown in the enterprise budget on the first page are believed  to be fairly representative of conditions</t>
  </si>
  <si>
    <t>This table shows the total cost per ton of dry matter produced under various assumptions about costs and yields.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</si>
  <si>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</si>
  <si>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t xml:space="preserve">  + Bushhog</t>
  </si>
  <si>
    <t xml:space="preserve">  Tractor</t>
  </si>
  <si>
    <t>Pasture Clipping</t>
  </si>
  <si>
    <r>
      <t xml:space="preserve">a </t>
    </r>
    <r>
      <rPr>
        <sz val="10"/>
        <rFont val="Arial"/>
        <family val="2"/>
      </rPr>
      <t>Interest on operating expenses for an average of 5 months.</t>
    </r>
  </si>
  <si>
    <r>
      <t>Price</t>
    </r>
    <r>
      <rPr>
        <b/>
        <vertAlign val="superscript"/>
        <sz val="10"/>
        <rFont val="Arial"/>
        <family val="2"/>
      </rPr>
      <t>b</t>
    </r>
  </si>
  <si>
    <t>AVERAGE TOTAL COST PER TON OF DRY MATTER PRODUCED</t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</si>
  <si>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</si>
  <si>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>AVERAGE COST PER TON OF DRY MATTER</t>
    </r>
    <r>
      <rPr>
        <b/>
        <vertAlign val="superscript"/>
        <sz val="10"/>
        <rFont val="Arial"/>
        <family val="2"/>
      </rPr>
      <t>d</t>
    </r>
  </si>
  <si>
    <r>
      <t xml:space="preserve">d </t>
    </r>
    <r>
      <rPr>
        <sz val="10"/>
        <rFont val="Arial"/>
        <family val="2"/>
      </rPr>
      <t>Total cost divided by total dry matter produced</t>
    </r>
  </si>
  <si>
    <r>
      <t xml:space="preserve">      -Annual Operating Capital</t>
    </r>
    <r>
      <rPr>
        <vertAlign val="superscript"/>
        <sz val="10"/>
        <rFont val="Arial"/>
        <family val="2"/>
      </rPr>
      <t>a</t>
    </r>
  </si>
  <si>
    <r>
      <t xml:space="preserve">b </t>
    </r>
    <r>
      <rPr>
        <sz val="10"/>
        <rFont val="Arial"/>
        <family val="2"/>
      </rPr>
      <t>Only place a value on pasture if it is rented out.</t>
    </r>
  </si>
  <si>
    <r>
      <t xml:space="preserve">c </t>
    </r>
    <r>
      <rPr>
        <sz val="10"/>
        <rFont val="Arial"/>
        <family val="2"/>
      </rPr>
      <t xml:space="preserve">This is the owners cost of grazing per acre = Total annual cost LESS the value of any pasture rented out. </t>
    </r>
  </si>
  <si>
    <t>Pasture typically is 20 to 25% dry matter, 65% digestible and provides 1300 pounds of TDN per ton of dry matter.</t>
  </si>
  <si>
    <r>
      <t xml:space="preserve">f </t>
    </r>
    <r>
      <rPr>
        <sz val="11"/>
        <rFont val="Arial"/>
        <family val="2"/>
      </rPr>
      <t>Stand is overseeded with clover after 2 or 3 years, broadcast with the fertilizer application in the spring.</t>
    </r>
  </si>
  <si>
    <t xml:space="preserve">  + Equipment</t>
  </si>
  <si>
    <t>Budget does not include the cost of managing grazing livestock.</t>
  </si>
  <si>
    <t>Budget 87-10</t>
  </si>
  <si>
    <t xml:space="preserve">      -30% N Solution</t>
  </si>
  <si>
    <t xml:space="preserve">      -Lime, applied, pro-rated share</t>
  </si>
  <si>
    <t xml:space="preserve">cost, fixed cost and net returns per acre.        </t>
  </si>
  <si>
    <r>
      <t>Bluegrass-White Clover (Mountains)</t>
    </r>
    <r>
      <rPr>
        <sz val="12"/>
        <rFont val="Arial"/>
        <family val="2"/>
      </rPr>
      <t>:  Estimated annual revenue, operating</t>
    </r>
  </si>
  <si>
    <t>TOTAL</t>
  </si>
  <si>
    <t>Comments</t>
  </si>
  <si>
    <t>J.T. Green, Jr., Crop Science Extension Specialist, NCSU (Retired).</t>
  </si>
  <si>
    <t>Each ton of pasture dry matter typically provides 86 animal unit days of grazing.  A beef cow = 1 AU.</t>
  </si>
  <si>
    <t xml:space="preserve">      -10-10-10 dry bulk</t>
  </si>
  <si>
    <t xml:space="preserve">      -Other</t>
  </si>
  <si>
    <t>G.A. Benson, Extension Economist, NCSU (Retired).</t>
  </si>
  <si>
    <r>
      <t>Overseed Clover</t>
    </r>
    <r>
      <rPr>
        <vertAlign val="superscript"/>
        <sz val="11"/>
        <rFont val="Arial"/>
        <family val="2"/>
      </rPr>
      <t>f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</si>
</sst>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5" fontId="0" fillId="0" borderId="16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7" fontId="2" fillId="0" borderId="1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2" fillId="33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7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168" fontId="2" fillId="34" borderId="10" xfId="0" applyNumberFormat="1" applyFont="1" applyFill="1" applyBorder="1" applyAlignment="1" applyProtection="1">
      <alignment horizontal="center"/>
      <protection locked="0"/>
    </xf>
    <xf numFmtId="8" fontId="2" fillId="34" borderId="10" xfId="0" applyNumberFormat="1" applyFont="1" applyFill="1" applyBorder="1" applyAlignment="1" applyProtection="1">
      <alignment/>
      <protection locked="0"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 horizontal="center"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6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3" fontId="0" fillId="35" borderId="0" xfId="0" applyNumberFormat="1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12" fillId="0" borderId="23" xfId="0" applyFont="1" applyBorder="1" applyAlignment="1">
      <alignment/>
    </xf>
    <xf numFmtId="14" fontId="0" fillId="0" borderId="0" xfId="0" applyNumberFormat="1" applyAlignment="1">
      <alignment/>
    </xf>
    <xf numFmtId="3" fontId="0" fillId="36" borderId="0" xfId="0" applyNumberFormat="1" applyFont="1" applyFill="1" applyAlignment="1" applyProtection="1">
      <alignment/>
      <protection locked="0"/>
    </xf>
    <xf numFmtId="3" fontId="0" fillId="37" borderId="0" xfId="0" applyNumberFormat="1" applyFont="1" applyFill="1" applyAlignment="1">
      <alignment/>
    </xf>
    <xf numFmtId="3" fontId="0" fillId="37" borderId="0" xfId="0" applyNumberFormat="1" applyFont="1" applyFill="1" applyBorder="1" applyAlignment="1">
      <alignment/>
    </xf>
    <xf numFmtId="1" fontId="0" fillId="37" borderId="0" xfId="0" applyNumberFormat="1" applyFont="1" applyFill="1" applyAlignment="1" applyProtection="1">
      <alignment horizontal="center"/>
      <protection locked="0"/>
    </xf>
    <xf numFmtId="2" fontId="0" fillId="37" borderId="0" xfId="0" applyNumberFormat="1" applyFont="1" applyFill="1" applyAlignment="1">
      <alignment/>
    </xf>
    <xf numFmtId="0" fontId="0" fillId="37" borderId="0" xfId="0" applyFont="1" applyFill="1" applyAlignment="1" applyProtection="1">
      <alignment horizontal="center"/>
      <protection locked="0"/>
    </xf>
    <xf numFmtId="0" fontId="0" fillId="37" borderId="0" xfId="0" applyFont="1" applyFill="1" applyAlignment="1" applyProtection="1" quotePrefix="1">
      <alignment horizontal="center"/>
      <protection locked="0"/>
    </xf>
    <xf numFmtId="14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8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1</xdr:row>
      <xdr:rowOff>0</xdr:rowOff>
    </xdr:to>
    <xdr:pic>
      <xdr:nvPicPr>
        <xdr:cNvPr id="1" name="Picture 2" descr="NCSU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36.375" style="0" customWidth="1"/>
    <col min="2" max="2" width="9.375" style="0" customWidth="1"/>
    <col min="5" max="5" width="10.00390625" style="0" customWidth="1"/>
    <col min="6" max="6" width="13.375" style="0" customWidth="1"/>
  </cols>
  <sheetData>
    <row r="1" spans="1:6" ht="23.25" customHeight="1">
      <c r="A1" s="129"/>
      <c r="B1" s="129"/>
      <c r="C1" s="129"/>
      <c r="D1" s="130"/>
      <c r="E1" s="129"/>
      <c r="F1" s="129"/>
    </row>
    <row r="2" spans="1:6" ht="18.75" customHeight="1">
      <c r="A2" s="95" t="s">
        <v>115</v>
      </c>
      <c r="F2" s="1" t="s">
        <v>111</v>
      </c>
    </row>
    <row r="3" spans="1:6" ht="15" customHeight="1">
      <c r="A3" s="126" t="s">
        <v>114</v>
      </c>
      <c r="B3" s="127"/>
      <c r="C3" s="127"/>
      <c r="D3" s="127"/>
      <c r="F3" s="131">
        <v>41426</v>
      </c>
    </row>
    <row r="4" spans="1:6" ht="15.75" customHeight="1">
      <c r="A4" s="2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" t="s">
        <v>117</v>
      </c>
    </row>
    <row r="5" spans="1:6" ht="14.25">
      <c r="A5" s="2" t="s">
        <v>5</v>
      </c>
      <c r="B5" s="6"/>
      <c r="C5" s="7"/>
      <c r="D5" s="8"/>
      <c r="E5" s="14"/>
      <c r="F5" s="7"/>
    </row>
    <row r="6" spans="1:6" ht="14.25">
      <c r="A6" s="96" t="s">
        <v>113</v>
      </c>
      <c r="B6" s="97" t="s">
        <v>6</v>
      </c>
      <c r="C6" s="98">
        <v>50</v>
      </c>
      <c r="D6" s="99">
        <v>0.25</v>
      </c>
      <c r="E6" s="120">
        <f aca="true" t="shared" si="0" ref="E6:E12">C6*D6</f>
        <v>12.5</v>
      </c>
      <c r="F6" s="7"/>
    </row>
    <row r="7" spans="1:6" ht="14.25">
      <c r="A7" s="96" t="s">
        <v>120</v>
      </c>
      <c r="B7" s="97" t="s">
        <v>9</v>
      </c>
      <c r="C7" s="98">
        <v>22.7</v>
      </c>
      <c r="D7" s="99">
        <v>5</v>
      </c>
      <c r="E7" s="19">
        <f t="shared" si="0"/>
        <v>113.5</v>
      </c>
      <c r="F7" s="7"/>
    </row>
    <row r="8" spans="1:6" ht="14.25">
      <c r="A8" s="96" t="s">
        <v>112</v>
      </c>
      <c r="B8" s="97" t="s">
        <v>9</v>
      </c>
      <c r="C8" s="98">
        <v>20.5</v>
      </c>
      <c r="D8" s="99">
        <v>0</v>
      </c>
      <c r="E8" s="19">
        <f>C8*D8</f>
        <v>0</v>
      </c>
      <c r="F8" s="7"/>
    </row>
    <row r="9" spans="1:6" ht="14.25">
      <c r="A9" s="96" t="s">
        <v>8</v>
      </c>
      <c r="B9" s="97" t="s">
        <v>7</v>
      </c>
      <c r="C9" s="98">
        <v>7</v>
      </c>
      <c r="D9" s="99">
        <v>1</v>
      </c>
      <c r="E9" s="14">
        <f t="shared" si="0"/>
        <v>7</v>
      </c>
      <c r="F9" s="7"/>
    </row>
    <row r="10" spans="1:6" ht="14.25">
      <c r="A10" s="96" t="s">
        <v>121</v>
      </c>
      <c r="B10" s="97"/>
      <c r="C10" s="98"/>
      <c r="D10" s="99"/>
      <c r="E10" s="14">
        <f t="shared" si="0"/>
        <v>0</v>
      </c>
      <c r="F10" s="7"/>
    </row>
    <row r="11" spans="1:6" ht="14.25">
      <c r="A11" s="96" t="s">
        <v>10</v>
      </c>
      <c r="B11" s="97"/>
      <c r="C11" s="98"/>
      <c r="D11" s="99"/>
      <c r="E11" s="14">
        <f t="shared" si="0"/>
        <v>0</v>
      </c>
      <c r="F11" s="7"/>
    </row>
    <row r="12" spans="1:6" ht="14.25">
      <c r="A12" s="96" t="s">
        <v>10</v>
      </c>
      <c r="B12" s="97"/>
      <c r="C12" s="98"/>
      <c r="D12" s="99"/>
      <c r="E12" s="14">
        <f t="shared" si="0"/>
        <v>0</v>
      </c>
      <c r="F12" s="7"/>
    </row>
    <row r="13" spans="1:6" ht="14.25">
      <c r="A13" s="7" t="s">
        <v>72</v>
      </c>
      <c r="B13" s="6"/>
      <c r="C13" s="87"/>
      <c r="D13" s="20"/>
      <c r="E13" s="19">
        <f>'BluegrassCloverFixedCost87-10'!N35</f>
        <v>6.489729729729729</v>
      </c>
      <c r="F13" s="7"/>
    </row>
    <row r="14" spans="1:6" ht="14.25">
      <c r="A14" s="96" t="s">
        <v>22</v>
      </c>
      <c r="B14" s="97" t="s">
        <v>11</v>
      </c>
      <c r="C14" s="98">
        <v>12</v>
      </c>
      <c r="D14" s="99">
        <v>0</v>
      </c>
      <c r="E14" s="19">
        <f>C14*D14</f>
        <v>0</v>
      </c>
      <c r="F14" s="7"/>
    </row>
    <row r="15" spans="1:6" ht="14.25">
      <c r="A15" s="7" t="s">
        <v>73</v>
      </c>
      <c r="B15" s="6" t="s">
        <v>7</v>
      </c>
      <c r="C15" s="87"/>
      <c r="D15" s="20"/>
      <c r="E15" s="19">
        <f>'BluegrassCloverFixedCost87-10'!L35</f>
        <v>5.866241891891892</v>
      </c>
      <c r="F15" s="7"/>
    </row>
    <row r="16" spans="1:6" ht="14.25" customHeight="1">
      <c r="A16" s="7" t="s">
        <v>104</v>
      </c>
      <c r="B16" s="6" t="s">
        <v>23</v>
      </c>
      <c r="C16" s="100">
        <v>0.05</v>
      </c>
      <c r="D16" s="21">
        <f>SUM(E6:E15)*(5/12)</f>
        <v>60.56498817567568</v>
      </c>
      <c r="E16" s="14">
        <f>C16*D16</f>
        <v>3.0282494087837843</v>
      </c>
      <c r="F16" s="7"/>
    </row>
    <row r="17" spans="1:6" ht="18" customHeight="1">
      <c r="A17" s="2" t="s">
        <v>12</v>
      </c>
      <c r="B17" s="6"/>
      <c r="C17" s="7"/>
      <c r="D17" s="20"/>
      <c r="E17" s="80">
        <f>SUM(E6:E16)</f>
        <v>148.3842210304054</v>
      </c>
      <c r="F17" s="7"/>
    </row>
    <row r="18" spans="1:6" ht="6.75" customHeight="1">
      <c r="A18" s="91"/>
      <c r="B18" s="10"/>
      <c r="C18" s="10"/>
      <c r="D18" s="10"/>
      <c r="E18" s="22"/>
      <c r="F18" s="11"/>
    </row>
    <row r="19" spans="1:6" ht="15" customHeight="1">
      <c r="A19" s="7"/>
      <c r="B19" s="7"/>
      <c r="C19" s="3"/>
      <c r="D19" s="5" t="s">
        <v>13</v>
      </c>
      <c r="E19" s="23" t="s">
        <v>4</v>
      </c>
      <c r="F19" s="3"/>
    </row>
    <row r="20" spans="1:6" ht="14.25">
      <c r="A20" s="7" t="s">
        <v>14</v>
      </c>
      <c r="B20" s="7"/>
      <c r="C20" s="12"/>
      <c r="D20" s="9"/>
      <c r="E20" s="14"/>
      <c r="F20" s="7"/>
    </row>
    <row r="21" spans="1:6" ht="14.25">
      <c r="A21" s="7" t="s">
        <v>86</v>
      </c>
      <c r="B21" s="7"/>
      <c r="C21" s="12"/>
      <c r="D21" s="9"/>
      <c r="E21" s="14"/>
      <c r="F21" s="7"/>
    </row>
    <row r="22" spans="1:6" ht="13.5" customHeight="1">
      <c r="A22" s="7" t="s">
        <v>85</v>
      </c>
      <c r="B22" s="7"/>
      <c r="C22" s="12"/>
      <c r="D22" s="9"/>
      <c r="E22" s="121">
        <f>'BluegrassCloverFixedCost87-10'!O17</f>
        <v>7.444479070270271</v>
      </c>
      <c r="F22" s="7"/>
    </row>
    <row r="23" spans="1:6" ht="17.25" customHeight="1">
      <c r="A23" s="2" t="s">
        <v>15</v>
      </c>
      <c r="B23" s="7"/>
      <c r="C23" s="9"/>
      <c r="D23" s="7"/>
      <c r="E23" s="80">
        <f>E17+E22</f>
        <v>155.82870010067566</v>
      </c>
      <c r="F23" s="7"/>
    </row>
    <row r="24" spans="1:6" ht="6.75" customHeight="1">
      <c r="A24" s="91"/>
      <c r="B24" s="10"/>
      <c r="C24" s="10"/>
      <c r="D24" s="10"/>
      <c r="E24" s="10"/>
      <c r="F24" s="13"/>
    </row>
    <row r="25" spans="1:6" ht="15.75" customHeight="1">
      <c r="A25" s="7"/>
      <c r="B25" s="3" t="s">
        <v>1</v>
      </c>
      <c r="C25" s="4" t="s">
        <v>99</v>
      </c>
      <c r="D25" s="3" t="s">
        <v>3</v>
      </c>
      <c r="E25" s="5" t="s">
        <v>4</v>
      </c>
      <c r="F25" s="3"/>
    </row>
    <row r="26" spans="1:6" ht="14.25" customHeight="1">
      <c r="A26" s="7" t="s">
        <v>16</v>
      </c>
      <c r="B26" s="7"/>
      <c r="C26" s="7"/>
      <c r="D26" s="7"/>
      <c r="E26" s="7"/>
      <c r="F26" s="7"/>
    </row>
    <row r="27" spans="1:6" ht="13.5" customHeight="1">
      <c r="A27" s="96" t="s">
        <v>17</v>
      </c>
      <c r="B27" s="97" t="s">
        <v>6</v>
      </c>
      <c r="C27" s="101">
        <v>0</v>
      </c>
      <c r="D27" s="99">
        <v>2</v>
      </c>
      <c r="E27" s="14">
        <f>C27*D27</f>
        <v>0</v>
      </c>
      <c r="F27" s="7"/>
    </row>
    <row r="28" spans="1:6" ht="17.25" customHeight="1">
      <c r="A28" s="2" t="s">
        <v>18</v>
      </c>
      <c r="B28" s="7"/>
      <c r="C28" s="7"/>
      <c r="D28" s="7"/>
      <c r="E28" s="80">
        <f>E27</f>
        <v>0</v>
      </c>
      <c r="F28" s="7"/>
    </row>
    <row r="29" spans="1:6" ht="6.75" customHeight="1">
      <c r="A29" s="15"/>
      <c r="B29" s="15"/>
      <c r="C29" s="15"/>
      <c r="D29" s="15"/>
      <c r="E29" s="122"/>
      <c r="F29" s="15"/>
    </row>
    <row r="30" spans="1:6" ht="18" customHeight="1">
      <c r="A30" s="92" t="s">
        <v>19</v>
      </c>
      <c r="B30" s="94"/>
      <c r="C30" s="94"/>
      <c r="D30" s="93"/>
      <c r="E30" s="80">
        <f>E28-E17</f>
        <v>-148.3842210304054</v>
      </c>
      <c r="F30" s="7"/>
    </row>
    <row r="31" spans="1:6" ht="17.25" customHeight="1">
      <c r="A31" s="92" t="s">
        <v>101</v>
      </c>
      <c r="B31" s="94"/>
      <c r="C31" s="94"/>
      <c r="D31" s="93"/>
      <c r="E31" s="80">
        <f>E28-E23</f>
        <v>-155.82870010067566</v>
      </c>
      <c r="F31" s="7"/>
    </row>
    <row r="32" spans="1:6" ht="18" customHeight="1">
      <c r="A32" s="92" t="s">
        <v>102</v>
      </c>
      <c r="B32" s="94"/>
      <c r="C32" s="94"/>
      <c r="D32" s="93"/>
      <c r="E32" s="80">
        <f>E23/D27</f>
        <v>77.91435005033783</v>
      </c>
      <c r="F32" s="7"/>
    </row>
    <row r="33" spans="1:6" ht="15.75" customHeight="1">
      <c r="A33" s="18" t="s">
        <v>98</v>
      </c>
      <c r="B33" s="16"/>
      <c r="C33" s="16"/>
      <c r="D33" s="16"/>
      <c r="E33" s="17"/>
      <c r="F33" s="16"/>
    </row>
    <row r="34" spans="1:6" ht="13.5" customHeight="1">
      <c r="A34" s="18" t="s">
        <v>105</v>
      </c>
      <c r="B34" s="16"/>
      <c r="C34" s="16"/>
      <c r="D34" s="16"/>
      <c r="F34" s="16"/>
    </row>
    <row r="35" spans="1:6" ht="14.25" customHeight="1">
      <c r="A35" s="18" t="s">
        <v>106</v>
      </c>
      <c r="B35" s="16"/>
      <c r="C35" s="16"/>
      <c r="D35" s="16"/>
      <c r="E35" s="81"/>
      <c r="F35" s="16"/>
    </row>
    <row r="36" spans="1:6" ht="14.25" customHeight="1">
      <c r="A36" s="18" t="s">
        <v>103</v>
      </c>
      <c r="B36" s="16"/>
      <c r="C36" s="16"/>
      <c r="D36" s="16"/>
      <c r="E36" s="17"/>
      <c r="F36" s="16"/>
    </row>
    <row r="37" spans="2:6" ht="11.25" customHeight="1">
      <c r="B37" s="16"/>
      <c r="C37" s="16"/>
      <c r="D37" s="16"/>
      <c r="E37" s="17"/>
      <c r="F37" s="16"/>
    </row>
    <row r="38" spans="1:6" ht="14.25" customHeight="1">
      <c r="A38" t="s">
        <v>21</v>
      </c>
      <c r="B38" s="16"/>
      <c r="C38" s="16"/>
      <c r="D38" s="16"/>
      <c r="E38" s="17"/>
      <c r="F38" s="16"/>
    </row>
    <row r="39" spans="1:6" ht="14.25">
      <c r="A39" s="16" t="s">
        <v>107</v>
      </c>
      <c r="B39" s="16"/>
      <c r="C39" s="16"/>
      <c r="D39" s="16"/>
      <c r="E39" s="17"/>
      <c r="F39" s="16"/>
    </row>
    <row r="40" spans="1:6" ht="14.25">
      <c r="A40" s="16" t="s">
        <v>119</v>
      </c>
      <c r="B40" s="16"/>
      <c r="C40" s="16"/>
      <c r="D40" s="16"/>
      <c r="E40" s="17"/>
      <c r="F40" s="16"/>
    </row>
    <row r="41" spans="1:6" ht="14.25">
      <c r="A41" s="16" t="s">
        <v>110</v>
      </c>
      <c r="B41" s="16"/>
      <c r="C41" s="16"/>
      <c r="D41" s="16"/>
      <c r="E41" s="17"/>
      <c r="F41" s="16"/>
    </row>
    <row r="42" spans="2:6" ht="14.25">
      <c r="B42" s="16"/>
      <c r="C42" s="16"/>
      <c r="D42" s="16"/>
      <c r="E42" s="17"/>
      <c r="F42" s="16"/>
    </row>
    <row r="43" spans="1:6" ht="14.25">
      <c r="A43" s="16" t="s">
        <v>20</v>
      </c>
      <c r="B43" s="16"/>
      <c r="C43" s="16"/>
      <c r="D43" s="16"/>
      <c r="E43" s="17"/>
      <c r="F43" s="16"/>
    </row>
    <row r="44" spans="1:6" ht="14.25">
      <c r="A44" s="16" t="s">
        <v>118</v>
      </c>
      <c r="B44" s="16"/>
      <c r="C44" s="16"/>
      <c r="D44" s="16"/>
      <c r="E44" s="17"/>
      <c r="F44" s="16"/>
    </row>
    <row r="45" spans="1:6" ht="14.25">
      <c r="A45" s="16" t="s">
        <v>122</v>
      </c>
      <c r="B45" s="16"/>
      <c r="C45" s="16"/>
      <c r="D45" s="16"/>
      <c r="E45" s="17"/>
      <c r="F45" s="16"/>
    </row>
  </sheetData>
  <sheetProtection sheet="1" selectLockedCells="1"/>
  <printOptions horizontalCentered="1"/>
  <pageMargins left="0.75" right="0.61" top="0.93" bottom="1" header="0.5" footer="0.5"/>
  <pageSetup horizontalDpi="1200" verticalDpi="12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zoomScale="70" zoomScaleNormal="70" zoomScalePageLayoutView="0" workbookViewId="0" topLeftCell="A1">
      <selection activeCell="G7" sqref="G7"/>
    </sheetView>
  </sheetViews>
  <sheetFormatPr defaultColWidth="9.00390625" defaultRowHeight="14.25"/>
  <cols>
    <col min="1" max="1" width="20.75390625" style="0" customWidth="1"/>
    <col min="2" max="2" width="5.00390625" style="0" customWidth="1"/>
    <col min="3" max="3" width="9.625" style="0" customWidth="1"/>
    <col min="4" max="4" width="9.875" style="0" customWidth="1"/>
    <col min="5" max="5" width="9.375" style="0" customWidth="1"/>
    <col min="7" max="7" width="9.375" style="0" customWidth="1"/>
    <col min="10" max="10" width="9.375" style="0" customWidth="1"/>
    <col min="11" max="11" width="9.625" style="0" customWidth="1"/>
    <col min="12" max="12" width="10.00390625" style="0" customWidth="1"/>
    <col min="13" max="13" width="10.25390625" style="0" customWidth="1"/>
    <col min="15" max="15" width="10.75390625" style="0" bestFit="1" customWidth="1"/>
  </cols>
  <sheetData>
    <row r="1" spans="1:15" ht="19.5" customHeight="1">
      <c r="A1" s="70" t="str">
        <f>'BluegrassCloverForageBudt87-10'!A2</f>
        <v>Bluegrass-White Clover (Mountains):  Estimated annual revenue, operating</v>
      </c>
      <c r="B1" s="24"/>
      <c r="C1" s="25"/>
      <c r="D1" s="25"/>
      <c r="E1" s="25"/>
      <c r="F1" s="25"/>
      <c r="G1" s="25"/>
      <c r="H1" s="26"/>
      <c r="J1" s="95"/>
      <c r="K1" s="25"/>
      <c r="L1" s="25"/>
      <c r="O1" s="27" t="str">
        <f>'BluegrassCloverForageBudt87-10'!F2</f>
        <v>Budget 87-10</v>
      </c>
    </row>
    <row r="2" spans="1:15" ht="14.25">
      <c r="A2" s="25" t="str">
        <f>'BluegrassCloverForageBudt87-10'!A3</f>
        <v>cost, fixed cost and net returns per acre.        </v>
      </c>
      <c r="B2" s="25"/>
      <c r="C2" s="25"/>
      <c r="D2" s="25"/>
      <c r="E2" s="25"/>
      <c r="F2" s="25"/>
      <c r="G2" s="25"/>
      <c r="H2" s="28"/>
      <c r="J2" s="25"/>
      <c r="K2" s="25"/>
      <c r="L2" s="25"/>
      <c r="O2" s="139">
        <f>'BluegrassCloverForageBudt87-10'!F3</f>
        <v>41426</v>
      </c>
    </row>
    <row r="3" spans="1:13" ht="21" customHeight="1">
      <c r="A3" s="29" t="s">
        <v>24</v>
      </c>
      <c r="B3" s="29"/>
      <c r="C3" s="30"/>
      <c r="D3" s="30"/>
      <c r="E3" s="30"/>
      <c r="F3" s="30"/>
      <c r="G3" s="30"/>
      <c r="H3" s="25"/>
      <c r="I3" s="25"/>
      <c r="J3" s="25"/>
      <c r="K3" s="25"/>
      <c r="L3" s="25"/>
      <c r="M3" s="25"/>
    </row>
    <row r="4" spans="1:15" ht="17.25">
      <c r="A4" s="31" t="s">
        <v>25</v>
      </c>
      <c r="B4" s="32"/>
      <c r="C4" s="32" t="s">
        <v>26</v>
      </c>
      <c r="D4" s="32" t="s">
        <v>27</v>
      </c>
      <c r="E4" s="32" t="s">
        <v>28</v>
      </c>
      <c r="F4" s="33" t="s">
        <v>29</v>
      </c>
      <c r="G4" s="33" t="s">
        <v>30</v>
      </c>
      <c r="H4" s="32" t="s">
        <v>31</v>
      </c>
      <c r="I4" s="32" t="s">
        <v>32</v>
      </c>
      <c r="J4" s="34" t="s">
        <v>32</v>
      </c>
      <c r="K4" s="34" t="s">
        <v>33</v>
      </c>
      <c r="L4" s="34" t="s">
        <v>34</v>
      </c>
      <c r="M4" s="34" t="s">
        <v>35</v>
      </c>
      <c r="N4" s="32" t="s">
        <v>36</v>
      </c>
      <c r="O4" s="34" t="s">
        <v>37</v>
      </c>
    </row>
    <row r="5" spans="1:15" ht="17.25">
      <c r="A5" s="35"/>
      <c r="B5" s="35"/>
      <c r="C5" s="35"/>
      <c r="D5" s="35" t="s">
        <v>38</v>
      </c>
      <c r="E5" s="35" t="s">
        <v>4</v>
      </c>
      <c r="F5" s="36" t="s">
        <v>39</v>
      </c>
      <c r="G5" s="35"/>
      <c r="H5" s="36" t="s">
        <v>40</v>
      </c>
      <c r="I5" s="35" t="s">
        <v>33</v>
      </c>
      <c r="J5" s="37" t="s">
        <v>41</v>
      </c>
      <c r="K5" s="37" t="s">
        <v>42</v>
      </c>
      <c r="L5" s="37" t="s">
        <v>42</v>
      </c>
      <c r="M5" s="37" t="s">
        <v>43</v>
      </c>
      <c r="N5" s="35" t="s">
        <v>44</v>
      </c>
      <c r="O5" s="37" t="s">
        <v>35</v>
      </c>
    </row>
    <row r="6" spans="1:15" ht="14.25">
      <c r="A6" s="30"/>
      <c r="B6" s="30"/>
      <c r="C6" s="38" t="s">
        <v>45</v>
      </c>
      <c r="D6" s="38" t="s">
        <v>23</v>
      </c>
      <c r="E6" s="38" t="s">
        <v>23</v>
      </c>
      <c r="F6" s="38" t="s">
        <v>23</v>
      </c>
      <c r="G6" s="38" t="s">
        <v>23</v>
      </c>
      <c r="H6" s="38" t="s">
        <v>23</v>
      </c>
      <c r="I6" s="38" t="s">
        <v>23</v>
      </c>
      <c r="J6" s="38" t="s">
        <v>11</v>
      </c>
      <c r="K6" s="38" t="s">
        <v>23</v>
      </c>
      <c r="L6" s="38" t="s">
        <v>46</v>
      </c>
      <c r="M6" s="38" t="s">
        <v>23</v>
      </c>
      <c r="N6" s="39" t="s">
        <v>46</v>
      </c>
      <c r="O6" s="38" t="s">
        <v>47</v>
      </c>
    </row>
    <row r="7" spans="1:15" ht="14.25">
      <c r="A7" s="25" t="s">
        <v>75</v>
      </c>
      <c r="B7" s="25"/>
      <c r="C7" s="38"/>
      <c r="D7" s="38"/>
      <c r="E7" s="38"/>
      <c r="F7" s="38"/>
      <c r="G7" s="102">
        <v>0.05</v>
      </c>
      <c r="H7" s="102">
        <v>0.014</v>
      </c>
      <c r="I7" s="40"/>
      <c r="J7" s="25"/>
      <c r="K7" s="25"/>
      <c r="L7" s="25"/>
      <c r="M7" s="25"/>
      <c r="N7" s="25"/>
      <c r="O7" s="25"/>
    </row>
    <row r="8" spans="1:15" ht="14.25">
      <c r="A8" s="25" t="s">
        <v>97</v>
      </c>
      <c r="B8" s="25"/>
      <c r="C8" s="46"/>
      <c r="D8" s="42"/>
      <c r="E8" s="42"/>
      <c r="F8" s="42"/>
      <c r="G8" s="43"/>
      <c r="H8" s="43"/>
      <c r="I8" s="42"/>
      <c r="J8" s="47"/>
      <c r="K8" s="45"/>
      <c r="L8" s="46"/>
      <c r="M8" s="44"/>
      <c r="N8" s="38"/>
      <c r="O8" s="25"/>
    </row>
    <row r="9" spans="1:15" ht="14.25">
      <c r="A9" s="84" t="s">
        <v>96</v>
      </c>
      <c r="B9" s="104">
        <v>55</v>
      </c>
      <c r="C9" s="105">
        <v>10</v>
      </c>
      <c r="D9" s="106">
        <v>23150</v>
      </c>
      <c r="E9" s="125">
        <f>D9*0.31</f>
        <v>7176.5</v>
      </c>
      <c r="F9" s="42">
        <f>+(D9-E9)/C9</f>
        <v>1597.35</v>
      </c>
      <c r="G9" s="43">
        <f>+((D9+E9)/2)*$G$7</f>
        <v>758.1625</v>
      </c>
      <c r="H9" s="43">
        <f>((D9+E9)/2)*$H$7</f>
        <v>212.2855</v>
      </c>
      <c r="I9" s="43">
        <f>SUM(F9:H9)</f>
        <v>2567.798</v>
      </c>
      <c r="J9" s="107">
        <v>500</v>
      </c>
      <c r="K9" s="44">
        <f>IF(J9=0,0,I9/J9)</f>
        <v>5.135596</v>
      </c>
      <c r="L9" s="105">
        <v>3.7</v>
      </c>
      <c r="M9" s="44">
        <f>IF(K9&gt;0,K9/L9,0)</f>
        <v>1.3879989189189188</v>
      </c>
      <c r="N9" s="108">
        <v>1</v>
      </c>
      <c r="O9" s="44">
        <f>M9*N9</f>
        <v>1.3879989189189188</v>
      </c>
    </row>
    <row r="10" spans="1:15" ht="14.25">
      <c r="A10" s="103" t="s">
        <v>95</v>
      </c>
      <c r="B10" s="103"/>
      <c r="C10" s="105">
        <v>10</v>
      </c>
      <c r="D10" s="106">
        <v>4225</v>
      </c>
      <c r="E10" s="125">
        <f>D10*0.3</f>
        <v>1267.5</v>
      </c>
      <c r="F10" s="42">
        <f>+(D10-E10)/C10</f>
        <v>295.75</v>
      </c>
      <c r="G10" s="43">
        <f>+((D10+E10)/2)*$G$7</f>
        <v>137.3125</v>
      </c>
      <c r="H10" s="43">
        <f>((D10+E10)/2)*$H$7</f>
        <v>38.4475</v>
      </c>
      <c r="I10" s="43">
        <f>SUM(F10:H10)</f>
        <v>471.51</v>
      </c>
      <c r="J10" s="107">
        <v>100</v>
      </c>
      <c r="K10" s="44">
        <f>IF(J10=0,0,I10/J10)</f>
        <v>4.7151</v>
      </c>
      <c r="L10" s="46">
        <f>L9</f>
        <v>3.7</v>
      </c>
      <c r="M10" s="44">
        <f>IF(K10&gt;0,K10/L10,0)</f>
        <v>1.2743513513513511</v>
      </c>
      <c r="N10" s="76">
        <f>N9</f>
        <v>1</v>
      </c>
      <c r="O10" s="44">
        <f>M10*N10</f>
        <v>1.2743513513513511</v>
      </c>
    </row>
    <row r="11" spans="1:15" ht="14.25">
      <c r="A11" s="47" t="s">
        <v>74</v>
      </c>
      <c r="B11" s="41"/>
      <c r="C11" s="46"/>
      <c r="D11" s="42"/>
      <c r="E11" s="42"/>
      <c r="F11" s="42"/>
      <c r="G11" s="42"/>
      <c r="H11" s="42"/>
      <c r="I11" s="42"/>
      <c r="J11" s="75"/>
      <c r="K11" s="44"/>
      <c r="L11" s="46"/>
      <c r="M11" s="44"/>
      <c r="N11" s="76"/>
      <c r="O11" s="44"/>
    </row>
    <row r="12" spans="1:15" ht="14.25">
      <c r="A12" s="84" t="s">
        <v>96</v>
      </c>
      <c r="B12" s="104">
        <v>55</v>
      </c>
      <c r="C12" s="105">
        <v>10</v>
      </c>
      <c r="D12" s="106">
        <v>23150</v>
      </c>
      <c r="E12" s="125">
        <f>D12*0.31</f>
        <v>7176.5</v>
      </c>
      <c r="F12" s="42">
        <f>+(D12-E12)/C12</f>
        <v>1597.35</v>
      </c>
      <c r="G12" s="43">
        <f>+((D12+E12)/2)*$G$7</f>
        <v>758.1625</v>
      </c>
      <c r="H12" s="43">
        <f>((D12+E12)/2)*$H$7</f>
        <v>212.2855</v>
      </c>
      <c r="I12" s="43">
        <f>SUM(F12:H12)</f>
        <v>2567.798</v>
      </c>
      <c r="J12" s="107">
        <v>0</v>
      </c>
      <c r="K12" s="44">
        <f>IF(J12=0,0,I12/J12)</f>
        <v>0</v>
      </c>
      <c r="L12" s="105">
        <v>0</v>
      </c>
      <c r="M12" s="44">
        <f>IF(K12&gt;0,K12/L12,0)</f>
        <v>0</v>
      </c>
      <c r="N12" s="108">
        <v>0</v>
      </c>
      <c r="O12" s="44">
        <f>M12*N12</f>
        <v>0</v>
      </c>
    </row>
    <row r="13" spans="1:15" ht="13.5" customHeight="1">
      <c r="A13" s="103" t="s">
        <v>109</v>
      </c>
      <c r="B13" s="103"/>
      <c r="C13" s="105">
        <v>10</v>
      </c>
      <c r="D13" s="106">
        <v>0</v>
      </c>
      <c r="E13" s="125">
        <f>D13*0.25</f>
        <v>0</v>
      </c>
      <c r="F13" s="42">
        <f>+(D13-E13)/C13</f>
        <v>0</v>
      </c>
      <c r="G13" s="43">
        <f>+((D13+E13)/2)*$G$7</f>
        <v>0</v>
      </c>
      <c r="H13" s="43">
        <f>((D13+E13)/2)*$H$7</f>
        <v>0</v>
      </c>
      <c r="I13" s="43">
        <f>SUM(F13:H13)</f>
        <v>0</v>
      </c>
      <c r="J13" s="107">
        <v>0</v>
      </c>
      <c r="K13" s="44">
        <f>IF(J13=0,0,I13/J13)</f>
        <v>0</v>
      </c>
      <c r="L13" s="46">
        <f>L12</f>
        <v>0</v>
      </c>
      <c r="M13" s="44">
        <f>IF(K13&gt;0,K13/L13,0)</f>
        <v>0</v>
      </c>
      <c r="N13" s="76">
        <f>N12</f>
        <v>0</v>
      </c>
      <c r="O13" s="44">
        <f>M13*N13</f>
        <v>0</v>
      </c>
    </row>
    <row r="14" spans="1:15" ht="13.5" customHeight="1">
      <c r="A14" s="79" t="s">
        <v>74</v>
      </c>
      <c r="B14" s="79"/>
      <c r="C14" s="77"/>
      <c r="D14" s="78"/>
      <c r="E14" s="78"/>
      <c r="F14" s="78"/>
      <c r="G14" s="78"/>
      <c r="H14" s="78"/>
      <c r="I14" s="78"/>
      <c r="J14" s="75"/>
      <c r="K14" s="45"/>
      <c r="L14" s="46"/>
      <c r="M14" s="45"/>
      <c r="N14" s="76"/>
      <c r="O14" s="45"/>
    </row>
    <row r="15" spans="1:15" ht="13.5" customHeight="1">
      <c r="A15" s="109" t="s">
        <v>77</v>
      </c>
      <c r="B15" s="110"/>
      <c r="C15" s="111">
        <v>10</v>
      </c>
      <c r="D15" s="112">
        <v>30225</v>
      </c>
      <c r="E15" s="125">
        <f>D15*0.26</f>
        <v>7858.5</v>
      </c>
      <c r="F15" s="78">
        <f>+(D15-E15)/C15</f>
        <v>2236.65</v>
      </c>
      <c r="G15" s="43">
        <f>+((D15+E15)/2)*$G$7</f>
        <v>952.0875000000001</v>
      </c>
      <c r="H15" s="143">
        <f>((D15+E15)/2)*$H$7</f>
        <v>266.5845</v>
      </c>
      <c r="I15" s="56">
        <f>SUM(F15:H15)</f>
        <v>3455.322</v>
      </c>
      <c r="J15" s="107">
        <v>500</v>
      </c>
      <c r="K15" s="44">
        <f>IF(J15=0,0,I15/J15)</f>
        <v>6.9106440000000005</v>
      </c>
      <c r="L15" s="105">
        <v>10</v>
      </c>
      <c r="M15" s="44">
        <f>IF(K15&gt;0,K15/L15,0)</f>
        <v>0.6910644</v>
      </c>
      <c r="N15" s="108">
        <v>2</v>
      </c>
      <c r="O15" s="44">
        <f>M15*N15</f>
        <v>1.3821288</v>
      </c>
    </row>
    <row r="16" spans="1:15" ht="13.5" customHeight="1">
      <c r="A16" s="110" t="s">
        <v>123</v>
      </c>
      <c r="B16" s="110"/>
      <c r="C16" s="111">
        <v>2.5</v>
      </c>
      <c r="D16" s="112">
        <v>8</v>
      </c>
      <c r="E16" s="132">
        <v>0</v>
      </c>
      <c r="F16" s="78">
        <f>+(D16-E16)/C16</f>
        <v>3.2</v>
      </c>
      <c r="G16" s="43">
        <f>+((D16+E16)/2)*$G$7</f>
        <v>0.2</v>
      </c>
      <c r="H16" s="133"/>
      <c r="I16" s="134"/>
      <c r="J16" s="135"/>
      <c r="K16" s="136"/>
      <c r="L16" s="137"/>
      <c r="M16" s="136"/>
      <c r="N16" s="138"/>
      <c r="O16" s="44">
        <f>F16+G16</f>
        <v>3.4000000000000004</v>
      </c>
    </row>
    <row r="17" spans="1:15" ht="17.25" customHeight="1">
      <c r="A17" s="85" t="s">
        <v>116</v>
      </c>
      <c r="B17" s="85"/>
      <c r="C17" s="85"/>
      <c r="D17" s="86"/>
      <c r="E17" s="86"/>
      <c r="F17" s="86"/>
      <c r="G17" s="86"/>
      <c r="H17" s="86"/>
      <c r="I17" s="86"/>
      <c r="J17" s="86"/>
      <c r="K17" s="88"/>
      <c r="L17" s="86"/>
      <c r="M17" s="89"/>
      <c r="N17" s="89"/>
      <c r="O17" s="123">
        <f>SUM(O9:O16)</f>
        <v>7.444479070270271</v>
      </c>
    </row>
    <row r="18" spans="1:13" ht="16.5">
      <c r="A18" s="49" t="s">
        <v>49</v>
      </c>
      <c r="B18" s="4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6.5">
      <c r="A19" s="50" t="s">
        <v>50</v>
      </c>
      <c r="B19" s="5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6.5">
      <c r="A20" s="50" t="s">
        <v>51</v>
      </c>
      <c r="B20" s="50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6.5">
      <c r="A21" s="51" t="s">
        <v>52</v>
      </c>
      <c r="B21" s="5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6.5">
      <c r="A22" s="51" t="s">
        <v>53</v>
      </c>
      <c r="B22" s="5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6.5">
      <c r="A23" s="51" t="s">
        <v>108</v>
      </c>
      <c r="B23" s="51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16.5">
      <c r="A24" s="52"/>
      <c r="B24" s="5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9" t="s">
        <v>54</v>
      </c>
      <c r="B25" s="29"/>
      <c r="C25" s="30"/>
      <c r="D25" s="30"/>
      <c r="E25" s="30"/>
      <c r="F25" s="30"/>
      <c r="G25" s="30"/>
      <c r="H25" s="25"/>
      <c r="I25" s="25"/>
      <c r="J25" s="25"/>
      <c r="K25" s="25"/>
      <c r="L25" s="25"/>
      <c r="M25" s="25"/>
    </row>
    <row r="26" spans="1:15" ht="15">
      <c r="A26" s="31" t="s">
        <v>25</v>
      </c>
      <c r="B26" s="32"/>
      <c r="C26" s="32" t="s">
        <v>55</v>
      </c>
      <c r="D26" s="32" t="s">
        <v>55</v>
      </c>
      <c r="E26" s="32" t="s">
        <v>55</v>
      </c>
      <c r="F26" s="32" t="s">
        <v>56</v>
      </c>
      <c r="G26" s="32" t="s">
        <v>38</v>
      </c>
      <c r="H26" s="32" t="s">
        <v>78</v>
      </c>
      <c r="I26" s="32" t="s">
        <v>37</v>
      </c>
      <c r="J26" s="34" t="s">
        <v>34</v>
      </c>
      <c r="K26" s="32" t="s">
        <v>36</v>
      </c>
      <c r="L26" s="34" t="s">
        <v>57</v>
      </c>
      <c r="M26" s="34" t="s">
        <v>58</v>
      </c>
      <c r="N26" s="34" t="s">
        <v>58</v>
      </c>
      <c r="O26" s="34" t="s">
        <v>37</v>
      </c>
    </row>
    <row r="27" spans="1:15" ht="17.25">
      <c r="A27" s="35"/>
      <c r="B27" s="35"/>
      <c r="C27" s="36" t="s">
        <v>59</v>
      </c>
      <c r="D27" s="35" t="s">
        <v>60</v>
      </c>
      <c r="E27" s="35" t="s">
        <v>61</v>
      </c>
      <c r="F27" s="35" t="s">
        <v>41</v>
      </c>
      <c r="G27" s="35" t="s">
        <v>62</v>
      </c>
      <c r="H27" s="35" t="s">
        <v>79</v>
      </c>
      <c r="I27" s="35" t="s">
        <v>38</v>
      </c>
      <c r="J27" s="37" t="s">
        <v>42</v>
      </c>
      <c r="K27" s="35" t="s">
        <v>63</v>
      </c>
      <c r="L27" s="37" t="s">
        <v>83</v>
      </c>
      <c r="M27" s="37" t="s">
        <v>38</v>
      </c>
      <c r="N27" s="37" t="s">
        <v>84</v>
      </c>
      <c r="O27" s="37" t="s">
        <v>35</v>
      </c>
    </row>
    <row r="28" spans="1:15" ht="14.25">
      <c r="A28" s="30"/>
      <c r="B28" s="30"/>
      <c r="C28" s="38" t="s">
        <v>64</v>
      </c>
      <c r="D28" s="38" t="s">
        <v>65</v>
      </c>
      <c r="E28" s="38" t="s">
        <v>66</v>
      </c>
      <c r="F28" s="38" t="s">
        <v>67</v>
      </c>
      <c r="G28" s="38" t="s">
        <v>23</v>
      </c>
      <c r="H28" s="38" t="s">
        <v>66</v>
      </c>
      <c r="I28" s="38" t="s">
        <v>66</v>
      </c>
      <c r="J28" s="38" t="s">
        <v>46</v>
      </c>
      <c r="K28" s="39" t="s">
        <v>46</v>
      </c>
      <c r="L28" s="38" t="s">
        <v>47</v>
      </c>
      <c r="M28" s="38" t="s">
        <v>66</v>
      </c>
      <c r="N28" s="38" t="s">
        <v>47</v>
      </c>
      <c r="O28" s="38" t="s">
        <v>47</v>
      </c>
    </row>
    <row r="29" spans="1:15" ht="14.25">
      <c r="A29" s="25" t="s">
        <v>76</v>
      </c>
      <c r="B29" s="25"/>
      <c r="F29" s="38"/>
      <c r="G29" s="114">
        <v>3.45</v>
      </c>
      <c r="H29" s="40"/>
      <c r="I29" s="40"/>
      <c r="J29" s="25"/>
      <c r="K29" s="25"/>
      <c r="L29" s="25"/>
      <c r="M29" s="116">
        <v>12</v>
      </c>
      <c r="N29" s="25"/>
      <c r="O29" s="25"/>
    </row>
    <row r="30" spans="1:15" ht="14.25">
      <c r="A30" s="25" t="str">
        <f>A9</f>
        <v>  Tractor</v>
      </c>
      <c r="B30" s="25">
        <f>B9</f>
        <v>55</v>
      </c>
      <c r="C30" s="113">
        <v>0.02</v>
      </c>
      <c r="D30" s="43">
        <f>D9*C30</f>
        <v>463</v>
      </c>
      <c r="E30" s="53">
        <f>IF(D30&gt;0,D30/J9,0)</f>
        <v>0.926</v>
      </c>
      <c r="F30" s="47">
        <f>B30*0.044</f>
        <v>2.42</v>
      </c>
      <c r="G30" s="54">
        <f>$G$29</f>
        <v>3.45</v>
      </c>
      <c r="H30" s="53">
        <f>(F30*G30)*1.15</f>
        <v>9.60135</v>
      </c>
      <c r="I30" s="53">
        <f>E30+H30</f>
        <v>10.52735</v>
      </c>
      <c r="J30" s="83">
        <f>L9</f>
        <v>3.7</v>
      </c>
      <c r="K30" s="38">
        <f>N9</f>
        <v>1</v>
      </c>
      <c r="L30" s="44">
        <f>IF(J30&gt;0,(I30/J30)*K30*1.1,0)</f>
        <v>3.129752702702703</v>
      </c>
      <c r="M30" s="90">
        <f>$M$29</f>
        <v>12</v>
      </c>
      <c r="N30" s="44">
        <f>IF(J30&gt;0,(M30/J30)*K30*1.15,0)</f>
        <v>3.729729729729729</v>
      </c>
      <c r="O30" s="44">
        <f>L30+N30</f>
        <v>6.859482432432432</v>
      </c>
    </row>
    <row r="31" spans="1:15" ht="13.5" customHeight="1">
      <c r="A31" s="25" t="str">
        <f>A10</f>
        <v>  + Bushhog</v>
      </c>
      <c r="B31" s="25"/>
      <c r="C31" s="113">
        <v>0.01</v>
      </c>
      <c r="D31" s="43">
        <f>D10*C31</f>
        <v>42.25</v>
      </c>
      <c r="E31" s="53">
        <f>IF(D31&gt;0,D31/J10,0)</f>
        <v>0.4225</v>
      </c>
      <c r="F31" s="47">
        <f>B31*0.044</f>
        <v>0</v>
      </c>
      <c r="G31" s="54">
        <v>0</v>
      </c>
      <c r="H31" s="53">
        <v>0</v>
      </c>
      <c r="I31" s="53">
        <f>E31+H31</f>
        <v>0.4225</v>
      </c>
      <c r="J31" s="83">
        <f>L10</f>
        <v>3.7</v>
      </c>
      <c r="K31" s="38">
        <f>N10</f>
        <v>1</v>
      </c>
      <c r="L31" s="44">
        <f>IF(J31&gt;0,(I31/J31)*K31,0)</f>
        <v>0.11418918918918917</v>
      </c>
      <c r="M31" s="55"/>
      <c r="N31" s="55"/>
      <c r="O31" s="44">
        <f>L31+N31</f>
        <v>0.11418918918918917</v>
      </c>
    </row>
    <row r="32" spans="1:15" ht="14.25">
      <c r="A32" s="25" t="str">
        <f>A12</f>
        <v>  Tractor</v>
      </c>
      <c r="B32" s="25">
        <f>B12</f>
        <v>55</v>
      </c>
      <c r="C32" s="113">
        <v>0.02</v>
      </c>
      <c r="D32" s="43">
        <f>D11*C32</f>
        <v>0</v>
      </c>
      <c r="E32" s="53">
        <f>IF(D32&gt;0,D32/J11,0)</f>
        <v>0</v>
      </c>
      <c r="F32" s="47">
        <f>B32*0.044</f>
        <v>2.42</v>
      </c>
      <c r="G32" s="54">
        <f>$G$29</f>
        <v>3.45</v>
      </c>
      <c r="H32" s="53">
        <f>(F32*G32)*1.15</f>
        <v>9.60135</v>
      </c>
      <c r="I32" s="53">
        <f>E32+H32</f>
        <v>9.60135</v>
      </c>
      <c r="J32" s="83">
        <f>L11</f>
        <v>0</v>
      </c>
      <c r="K32" s="38">
        <f>N12</f>
        <v>0</v>
      </c>
      <c r="L32" s="44">
        <f>IF(J32&gt;0,(I32/J32)*K32*1.1,0)</f>
        <v>0</v>
      </c>
      <c r="M32" s="90">
        <f>$M$29</f>
        <v>12</v>
      </c>
      <c r="N32" s="44">
        <f>IF(J32&gt;0,(M32/J32)*K32*1.15,0)</f>
        <v>0</v>
      </c>
      <c r="O32" s="44">
        <f>L32+N32</f>
        <v>0</v>
      </c>
    </row>
    <row r="33" spans="1:15" ht="14.25">
      <c r="A33" s="25" t="str">
        <f>A13</f>
        <v>  + Equipment</v>
      </c>
      <c r="B33" s="25"/>
      <c r="C33" s="113">
        <v>0.01</v>
      </c>
      <c r="D33" s="43">
        <v>0</v>
      </c>
      <c r="E33" s="53">
        <f>IF(D33&gt;0,D33/J12,0)</f>
        <v>0</v>
      </c>
      <c r="F33" s="47">
        <v>0</v>
      </c>
      <c r="G33" s="54">
        <v>0</v>
      </c>
      <c r="H33" s="53">
        <v>0</v>
      </c>
      <c r="I33" s="53">
        <f>E33+H33</f>
        <v>0</v>
      </c>
      <c r="J33" s="83">
        <f>L12</f>
        <v>0</v>
      </c>
      <c r="K33" s="38">
        <f>N13</f>
        <v>0</v>
      </c>
      <c r="L33" s="44">
        <f>IF(J33&gt;0,(I33/J33)*K33,0)</f>
        <v>0</v>
      </c>
      <c r="M33" s="55"/>
      <c r="N33" s="55"/>
      <c r="O33" s="44">
        <f>L33+N33</f>
        <v>0</v>
      </c>
    </row>
    <row r="34" spans="1:15" ht="14.25">
      <c r="A34" s="48" t="str">
        <f>A15</f>
        <v>  Pickup Truck, 3/4 Ton</v>
      </c>
      <c r="B34" s="48"/>
      <c r="C34" s="113">
        <v>0.02</v>
      </c>
      <c r="D34" s="43">
        <f>D15*C34</f>
        <v>604.5</v>
      </c>
      <c r="E34" s="53">
        <f>IF(D34&gt;0,D34/J15,0)</f>
        <v>1.209</v>
      </c>
      <c r="F34" s="115">
        <v>3</v>
      </c>
      <c r="G34" s="54">
        <f>$G$29</f>
        <v>3.45</v>
      </c>
      <c r="H34" s="53">
        <f>(F34*G34)*1.15</f>
        <v>11.9025</v>
      </c>
      <c r="I34" s="53">
        <f>E34+H34</f>
        <v>13.1115</v>
      </c>
      <c r="J34" s="83">
        <f>L15</f>
        <v>10</v>
      </c>
      <c r="K34" s="39">
        <f>N15</f>
        <v>2</v>
      </c>
      <c r="L34" s="44">
        <f>IF(J34&gt;0,(I34/J34)*K34,0)</f>
        <v>2.6223</v>
      </c>
      <c r="M34" s="90">
        <f>$M$29</f>
        <v>12</v>
      </c>
      <c r="N34" s="44">
        <f>IF(J34&gt;0,(M34/J34)*K34*1.15,0)</f>
        <v>2.76</v>
      </c>
      <c r="O34" s="44">
        <f>L34+N34</f>
        <v>5.3823</v>
      </c>
    </row>
    <row r="35" spans="1:15" ht="17.25" customHeight="1">
      <c r="A35" s="85" t="s">
        <v>48</v>
      </c>
      <c r="B35" s="85"/>
      <c r="C35" s="85"/>
      <c r="D35" s="86"/>
      <c r="E35" s="86"/>
      <c r="F35" s="86"/>
      <c r="G35" s="86"/>
      <c r="H35" s="86"/>
      <c r="I35" s="86"/>
      <c r="J35" s="86"/>
      <c r="K35" s="86"/>
      <c r="L35" s="123">
        <f>SUM(L30:L34)</f>
        <v>5.866241891891892</v>
      </c>
      <c r="M35" s="124"/>
      <c r="N35" s="123">
        <f>SUM(N30:N34)</f>
        <v>6.489729729729729</v>
      </c>
      <c r="O35" s="123">
        <f>SUM(O30:O34)</f>
        <v>12.35597162162162</v>
      </c>
    </row>
    <row r="36" spans="1:13" ht="16.5">
      <c r="A36" s="51" t="s">
        <v>94</v>
      </c>
      <c r="B36" s="5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6.5">
      <c r="A37" s="51" t="s">
        <v>68</v>
      </c>
      <c r="B37" s="5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8" customHeight="1">
      <c r="A38" s="51" t="s">
        <v>80</v>
      </c>
      <c r="B38" s="5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6.5">
      <c r="A39" s="51" t="s">
        <v>81</v>
      </c>
      <c r="B39" s="5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7.25" thickBot="1">
      <c r="A40" s="51" t="s">
        <v>82</v>
      </c>
      <c r="B40" s="5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5" ht="15" thickTop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58"/>
    </row>
    <row r="42" spans="1:13" ht="15">
      <c r="A42" s="59" t="s">
        <v>69</v>
      </c>
      <c r="B42" s="5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>
      <c r="A43" s="25" t="s">
        <v>93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4.25">
      <c r="A44" s="25" t="s">
        <v>92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4.25">
      <c r="A45" s="25" t="s">
        <v>91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4.25">
      <c r="A46" s="25" t="s">
        <v>90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25">
      <c r="A48" s="30" t="s">
        <v>100</v>
      </c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5"/>
      <c r="B49" s="25"/>
      <c r="C49" s="25"/>
      <c r="D49" s="140" t="s">
        <v>89</v>
      </c>
      <c r="E49" s="141"/>
      <c r="F49" s="141"/>
      <c r="G49" s="141"/>
      <c r="H49" s="141"/>
      <c r="I49" s="25"/>
      <c r="J49" s="25"/>
      <c r="K49" s="25"/>
      <c r="L49" s="25"/>
      <c r="M49" s="25"/>
    </row>
    <row r="50" spans="1:13" ht="14.25">
      <c r="A50" s="25"/>
      <c r="B50" s="25"/>
      <c r="C50" s="25"/>
      <c r="D50" s="75"/>
      <c r="E50" s="47"/>
      <c r="F50" s="75" t="s">
        <v>70</v>
      </c>
      <c r="G50" s="47"/>
      <c r="H50" s="75"/>
      <c r="I50" s="25"/>
      <c r="J50" s="25"/>
      <c r="K50" s="25"/>
      <c r="L50" s="25"/>
      <c r="M50" s="25"/>
    </row>
    <row r="51" spans="1:13" ht="14.25">
      <c r="A51" s="25"/>
      <c r="B51" s="25"/>
      <c r="C51" s="25"/>
      <c r="D51" s="113">
        <v>-0.1</v>
      </c>
      <c r="E51" s="25"/>
      <c r="F51" s="38" t="s">
        <v>88</v>
      </c>
      <c r="G51" s="25"/>
      <c r="H51" s="119" t="s">
        <v>87</v>
      </c>
      <c r="I51" s="25"/>
      <c r="J51" s="25"/>
      <c r="K51" s="25"/>
      <c r="L51" s="25"/>
      <c r="M51" s="25"/>
    </row>
    <row r="52" spans="2:13" ht="14.25">
      <c r="B52" s="142" t="s">
        <v>71</v>
      </c>
      <c r="C52" s="117">
        <v>-0.1</v>
      </c>
      <c r="D52" s="60">
        <f>(('BluegrassCloverForageBudt87-10'!E23)*(1+C52))/('BluegrassCloverForageBudt87-10'!D27*(1+D51))</f>
        <v>77.91435005033783</v>
      </c>
      <c r="E52" s="61"/>
      <c r="F52" s="71">
        <f>('BluegrassCloverForageBudt87-10'!E23*(1+C52))/'BluegrassCloverForageBudt87-10'!D27</f>
        <v>70.12291504530405</v>
      </c>
      <c r="G52" s="61"/>
      <c r="H52" s="62">
        <f>(('BluegrassCloverForageBudt87-10'!E23)*(1+C52))/(+'BluegrassCloverForageBudt87-10'!D27*(1+H51))</f>
        <v>63.748104586640046</v>
      </c>
      <c r="I52" s="25"/>
      <c r="J52" s="25"/>
      <c r="K52" s="25"/>
      <c r="L52" s="25"/>
      <c r="M52" s="25"/>
    </row>
    <row r="53" spans="2:13" ht="14.25">
      <c r="B53" s="142"/>
      <c r="C53" s="30"/>
      <c r="D53" s="63"/>
      <c r="E53" s="64"/>
      <c r="F53" s="65"/>
      <c r="G53" s="64"/>
      <c r="H53" s="66"/>
      <c r="I53" s="25"/>
      <c r="J53" s="25"/>
      <c r="K53" s="25"/>
      <c r="L53" s="25"/>
      <c r="M53" s="25"/>
    </row>
    <row r="54" spans="2:13" ht="14.25">
      <c r="B54" s="142"/>
      <c r="C54" s="67" t="s">
        <v>70</v>
      </c>
      <c r="D54" s="63">
        <f>'BluegrassCloverForageBudt87-10'!E23/('BluegrassCloverForageBudt87-10'!D27*(1+D51))</f>
        <v>86.57150005593093</v>
      </c>
      <c r="E54" s="64"/>
      <c r="F54" s="82">
        <f>'BluegrassCloverForageBudt87-10'!E23/'BluegrassCloverForageBudt87-10'!D27</f>
        <v>77.91435005033783</v>
      </c>
      <c r="G54" s="64"/>
      <c r="H54" s="73">
        <f>'BluegrassCloverForageBudt87-10'!E23/('BluegrassCloverForageBudt87-10'!D27*(1+H51))</f>
        <v>70.83122731848893</v>
      </c>
      <c r="I54" s="25"/>
      <c r="J54" s="25"/>
      <c r="K54" s="25"/>
      <c r="L54" s="25"/>
      <c r="M54" s="25"/>
    </row>
    <row r="55" spans="2:13" ht="14.25">
      <c r="B55" s="142"/>
      <c r="C55" s="30"/>
      <c r="D55" s="63"/>
      <c r="E55" s="64"/>
      <c r="F55" s="65"/>
      <c r="G55" s="64"/>
      <c r="H55" s="66"/>
      <c r="I55" s="25"/>
      <c r="J55" s="25"/>
      <c r="K55" s="25"/>
      <c r="L55" s="25"/>
      <c r="M55" s="25"/>
    </row>
    <row r="56" spans="2:13" ht="14.25">
      <c r="B56" s="142"/>
      <c r="C56" s="118" t="s">
        <v>87</v>
      </c>
      <c r="D56" s="68">
        <f>('BluegrassCloverForageBudt87-10'!E23*(1+C56))/('BluegrassCloverForageBudt87-10'!D27*(1+D51))</f>
        <v>95.22865006152402</v>
      </c>
      <c r="E56" s="69"/>
      <c r="F56" s="72">
        <f>('BluegrassCloverForageBudt87-10'!E23*(1+C56))/'BluegrassCloverForageBudt87-10'!D27</f>
        <v>85.70578505537162</v>
      </c>
      <c r="G56" s="69"/>
      <c r="H56" s="74">
        <f>('BluegrassCloverForageBudt87-10'!E23*(1+C56))/('BluegrassCloverForageBudt87-10'!D27*(1+H51))</f>
        <v>77.91435005033783</v>
      </c>
      <c r="I56" s="25"/>
      <c r="J56" s="25"/>
      <c r="K56" s="25"/>
      <c r="L56" s="25"/>
      <c r="M56" s="25"/>
    </row>
    <row r="57" spans="1:13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81" spans="1:13" ht="14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4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4.25" hidden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4.25" hidden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4.25" hidden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4.25" hidden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9:13" ht="14.25" hidden="1">
      <c r="I88" s="25"/>
      <c r="J88" s="25"/>
      <c r="K88" s="25"/>
      <c r="L88" s="25"/>
      <c r="M88" s="25"/>
    </row>
    <row r="89" spans="9:13" ht="14.25" hidden="1">
      <c r="I89" s="25"/>
      <c r="J89" s="25"/>
      <c r="K89" s="25"/>
      <c r="L89" s="25"/>
      <c r="M89" s="25"/>
    </row>
    <row r="90" spans="9:13" ht="14.25" hidden="1">
      <c r="I90" s="25"/>
      <c r="J90" s="25"/>
      <c r="K90" s="25"/>
      <c r="L90" s="25"/>
      <c r="M90" s="25"/>
    </row>
    <row r="91" spans="9:13" ht="14.25" hidden="1">
      <c r="I91" s="25"/>
      <c r="J91" s="25"/>
      <c r="K91" s="25"/>
      <c r="L91" s="25"/>
      <c r="M91" s="25"/>
    </row>
    <row r="92" spans="9:13" ht="14.25" hidden="1">
      <c r="I92" s="25"/>
      <c r="J92" s="25"/>
      <c r="K92" s="25"/>
      <c r="L92" s="25"/>
      <c r="M92" s="25"/>
    </row>
    <row r="93" spans="9:13" ht="14.25" hidden="1">
      <c r="I93" s="25"/>
      <c r="J93" s="25"/>
      <c r="K93" s="25"/>
      <c r="L93" s="25"/>
      <c r="M93" s="25"/>
    </row>
    <row r="94" spans="9:13" ht="14.25" hidden="1">
      <c r="I94" s="25"/>
      <c r="J94" s="25"/>
      <c r="K94" s="25"/>
      <c r="L94" s="25"/>
      <c r="M94" s="25"/>
    </row>
    <row r="95" spans="9:13" ht="14.25" hidden="1">
      <c r="I95" s="25"/>
      <c r="J95" s="25"/>
      <c r="K95" s="25"/>
      <c r="L95" s="25"/>
      <c r="M95" s="25"/>
    </row>
    <row r="96" spans="9:13" ht="14.25" hidden="1">
      <c r="I96" s="25"/>
      <c r="J96" s="25"/>
      <c r="K96" s="25"/>
      <c r="L96" s="25"/>
      <c r="M96" s="25"/>
    </row>
    <row r="97" ht="14.25" hidden="1"/>
    <row r="98" spans="1:15" ht="14.25" hidden="1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</row>
    <row r="99" ht="14.25" hidden="1"/>
  </sheetData>
  <sheetProtection sheet="1" selectLockedCells="1"/>
  <mergeCells count="2">
    <mergeCell ref="D49:H49"/>
    <mergeCell ref="B52:B56"/>
  </mergeCells>
  <printOptions horizontalCentered="1"/>
  <pageMargins left="0.65" right="0.51" top="1" bottom="1" header="0.5" footer="0.5"/>
  <pageSetup horizontalDpi="1200" verticalDpi="1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2013-05-07T14:31:51Z</cp:lastPrinted>
  <dcterms:created xsi:type="dcterms:W3CDTF">2005-07-25T18:21:32Z</dcterms:created>
  <dcterms:modified xsi:type="dcterms:W3CDTF">2013-07-16T11:42:58Z</dcterms:modified>
  <cp:category/>
  <cp:version/>
  <cp:contentType/>
  <cp:contentStatus/>
</cp:coreProperties>
</file>