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Q:\Shared drives\Budgets\2025 Budgets\Interactives\"/>
    </mc:Choice>
  </mc:AlternateContent>
  <xr:revisionPtr revIDLastSave="0" documentId="13_ncr:1_{1ABE06A9-48C7-4D67-94FD-D75BE915EC7A}" xr6:coauthVersionLast="47" xr6:coauthVersionMax="47" xr10:uidLastSave="{00000000-0000-0000-0000-000000000000}"/>
  <bookViews>
    <workbookView xWindow="3255" yWindow="375" windowWidth="12795" windowHeight="15090" firstSheet="4" activeTab="5" xr2:uid="{BD6AA471-0EEC-40BC-AC5B-2A5842918DBF}"/>
  </bookViews>
  <sheets>
    <sheet name="Introduction" sheetId="9" r:id="rId1"/>
    <sheet name="Wheat High" sheetId="5" r:id="rId2"/>
    <sheet name="Wheat Mod" sheetId="2" r:id="rId3"/>
    <sheet name="Wheat Low" sheetId="3" r:id="rId4"/>
    <sheet name="Wheat No Till" sheetId="7" r:id="rId5"/>
    <sheet name="Equipment Reference" sheetId="6" r:id="rId6"/>
    <sheet name="Tables" sheetId="8" r:id="rId7"/>
  </sheets>
  <externalReferences>
    <externalReference r:id="rId8"/>
  </externalReferences>
  <definedNames>
    <definedName name="Mach_Costs">[1]Machinery!$A$7:$M$292</definedName>
    <definedName name="Seeds">[1]Seed!$A$7:$H$90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0" i="7" l="1"/>
  <c r="D21" i="5"/>
  <c r="D21" i="3" l="1"/>
  <c r="L39" i="8" l="1"/>
  <c r="I39" i="8"/>
  <c r="N39" i="8" s="1"/>
  <c r="E39" i="8"/>
  <c r="B39" i="8"/>
  <c r="G39" i="8" s="1"/>
  <c r="K38" i="8"/>
  <c r="I38" i="8"/>
  <c r="J38" i="8" s="1"/>
  <c r="B38" i="8"/>
  <c r="G38" i="8" s="1"/>
  <c r="M37" i="8"/>
  <c r="L37" i="8"/>
  <c r="K37" i="8"/>
  <c r="G37" i="8"/>
  <c r="E37" i="8"/>
  <c r="I36" i="8"/>
  <c r="N36" i="8" s="1"/>
  <c r="E36" i="8"/>
  <c r="B36" i="8"/>
  <c r="G36" i="8" s="1"/>
  <c r="M35" i="8"/>
  <c r="L35" i="8"/>
  <c r="K35" i="8"/>
  <c r="J35" i="8"/>
  <c r="I35" i="8"/>
  <c r="N35" i="8" s="1"/>
  <c r="D35" i="8"/>
  <c r="B35" i="8"/>
  <c r="C35" i="8" s="1"/>
  <c r="N33" i="8"/>
  <c r="N37" i="8" s="1"/>
  <c r="M33" i="8"/>
  <c r="M39" i="8" s="1"/>
  <c r="K33" i="8"/>
  <c r="J33" i="8"/>
  <c r="J37" i="8" s="1"/>
  <c r="G33" i="8"/>
  <c r="F33" i="8"/>
  <c r="F36" i="8" s="1"/>
  <c r="D33" i="8"/>
  <c r="D37" i="8" s="1"/>
  <c r="C33" i="8"/>
  <c r="C37" i="8" s="1"/>
  <c r="P27" i="8"/>
  <c r="U27" i="8" s="1"/>
  <c r="M27" i="8"/>
  <c r="L27" i="8"/>
  <c r="I27" i="8"/>
  <c r="N27" i="8" s="1"/>
  <c r="F27" i="8"/>
  <c r="E27" i="8"/>
  <c r="D27" i="8"/>
  <c r="C27" i="8"/>
  <c r="B27" i="8"/>
  <c r="G27" i="8" s="1"/>
  <c r="R26" i="8"/>
  <c r="P26" i="8"/>
  <c r="Q26" i="8" s="1"/>
  <c r="I26" i="8"/>
  <c r="N26" i="8" s="1"/>
  <c r="E26" i="8"/>
  <c r="B26" i="8"/>
  <c r="G26" i="8" s="1"/>
  <c r="T25" i="8"/>
  <c r="S25" i="8"/>
  <c r="R25" i="8"/>
  <c r="Q25" i="8"/>
  <c r="L25" i="8"/>
  <c r="J25" i="8"/>
  <c r="E25" i="8"/>
  <c r="S24" i="8"/>
  <c r="Q24" i="8"/>
  <c r="P24" i="8"/>
  <c r="R24" i="8" s="1"/>
  <c r="L24" i="8"/>
  <c r="J24" i="8"/>
  <c r="I24" i="8"/>
  <c r="N24" i="8" s="1"/>
  <c r="E24" i="8"/>
  <c r="C24" i="8"/>
  <c r="B24" i="8"/>
  <c r="D24" i="8" s="1"/>
  <c r="U23" i="8"/>
  <c r="S23" i="8"/>
  <c r="R23" i="8"/>
  <c r="P23" i="8"/>
  <c r="L23" i="8"/>
  <c r="J23" i="8"/>
  <c r="I23" i="8"/>
  <c r="K23" i="8" s="1"/>
  <c r="C23" i="8"/>
  <c r="B23" i="8"/>
  <c r="G23" i="8" s="1"/>
  <c r="U21" i="8"/>
  <c r="U25" i="8" s="1"/>
  <c r="T21" i="8"/>
  <c r="T23" i="8" s="1"/>
  <c r="R21" i="8"/>
  <c r="Q21" i="8"/>
  <c r="Q23" i="8" s="1"/>
  <c r="N21" i="8"/>
  <c r="N25" i="8" s="1"/>
  <c r="M21" i="8"/>
  <c r="M25" i="8" s="1"/>
  <c r="K21" i="8"/>
  <c r="K25" i="8" s="1"/>
  <c r="J21" i="8"/>
  <c r="G21" i="8"/>
  <c r="G25" i="8" s="1"/>
  <c r="F21" i="8"/>
  <c r="F26" i="8" s="1"/>
  <c r="D21" i="8"/>
  <c r="D25" i="8" s="1"/>
  <c r="C21" i="8"/>
  <c r="C25" i="8" s="1"/>
  <c r="S15" i="8"/>
  <c r="P15" i="8"/>
  <c r="R15" i="8" s="1"/>
  <c r="J15" i="8"/>
  <c r="I15" i="8"/>
  <c r="N15" i="8" s="1"/>
  <c r="G15" i="8"/>
  <c r="B15" i="8"/>
  <c r="E15" i="8" s="1"/>
  <c r="U14" i="8"/>
  <c r="S14" i="8"/>
  <c r="R14" i="8"/>
  <c r="P14" i="8"/>
  <c r="Q14" i="8" s="1"/>
  <c r="L14" i="8"/>
  <c r="J14" i="8"/>
  <c r="I14" i="8"/>
  <c r="K14" i="8" s="1"/>
  <c r="B14" i="8"/>
  <c r="G14" i="8" s="1"/>
  <c r="U13" i="8"/>
  <c r="T13" i="8"/>
  <c r="S13" i="8"/>
  <c r="M13" i="8"/>
  <c r="L13" i="8"/>
  <c r="J13" i="8"/>
  <c r="E13" i="8"/>
  <c r="T12" i="8"/>
  <c r="S12" i="8"/>
  <c r="P12" i="8"/>
  <c r="U12" i="8" s="1"/>
  <c r="M12" i="8"/>
  <c r="L12" i="8"/>
  <c r="J12" i="8"/>
  <c r="I12" i="8"/>
  <c r="N12" i="8" s="1"/>
  <c r="D12" i="8"/>
  <c r="B12" i="8"/>
  <c r="C12" i="8" s="1"/>
  <c r="P11" i="8"/>
  <c r="U11" i="8" s="1"/>
  <c r="L11" i="8"/>
  <c r="I11" i="8"/>
  <c r="N11" i="8" s="1"/>
  <c r="F11" i="8"/>
  <c r="E11" i="8"/>
  <c r="D11" i="8"/>
  <c r="B11" i="8"/>
  <c r="G11" i="8" s="1"/>
  <c r="U9" i="8"/>
  <c r="T9" i="8"/>
  <c r="T14" i="8" s="1"/>
  <c r="R9" i="8"/>
  <c r="R13" i="8" s="1"/>
  <c r="Q9" i="8"/>
  <c r="Q15" i="8" s="1"/>
  <c r="N9" i="8"/>
  <c r="N13" i="8" s="1"/>
  <c r="M9" i="8"/>
  <c r="M11" i="8" s="1"/>
  <c r="K9" i="8"/>
  <c r="K12" i="8" s="1"/>
  <c r="J9" i="8"/>
  <c r="G9" i="8"/>
  <c r="G13" i="8" s="1"/>
  <c r="F9" i="8"/>
  <c r="F15" i="8" s="1"/>
  <c r="D9" i="8"/>
  <c r="D13" i="8" s="1"/>
  <c r="C9" i="8"/>
  <c r="C11" i="8" s="1"/>
  <c r="F39" i="8" l="1"/>
  <c r="Q11" i="8"/>
  <c r="E12" i="8"/>
  <c r="D14" i="8"/>
  <c r="M14" i="8"/>
  <c r="K15" i="8"/>
  <c r="T15" i="8"/>
  <c r="D23" i="8"/>
  <c r="M23" i="8"/>
  <c r="K24" i="8"/>
  <c r="T24" i="8"/>
  <c r="J26" i="8"/>
  <c r="S26" i="8"/>
  <c r="Q27" i="8"/>
  <c r="E35" i="8"/>
  <c r="J36" i="8"/>
  <c r="F37" i="8"/>
  <c r="C38" i="8"/>
  <c r="L38" i="8"/>
  <c r="R11" i="8"/>
  <c r="F12" i="8"/>
  <c r="Q13" i="8"/>
  <c r="E14" i="8"/>
  <c r="N14" i="8"/>
  <c r="C15" i="8"/>
  <c r="L15" i="8"/>
  <c r="U15" i="8"/>
  <c r="E23" i="8"/>
  <c r="N23" i="8"/>
  <c r="U24" i="8"/>
  <c r="K26" i="8"/>
  <c r="T26" i="8"/>
  <c r="R27" i="8"/>
  <c r="F35" i="8"/>
  <c r="K36" i="8"/>
  <c r="D38" i="8"/>
  <c r="M38" i="8"/>
  <c r="C13" i="8"/>
  <c r="J11" i="8"/>
  <c r="S11" i="8"/>
  <c r="G12" i="8"/>
  <c r="Q12" i="8"/>
  <c r="F13" i="8"/>
  <c r="F14" i="8"/>
  <c r="D15" i="8"/>
  <c r="M15" i="8"/>
  <c r="F23" i="8"/>
  <c r="M24" i="8"/>
  <c r="C26" i="8"/>
  <c r="L26" i="8"/>
  <c r="U26" i="8"/>
  <c r="J27" i="8"/>
  <c r="S27" i="8"/>
  <c r="G35" i="8"/>
  <c r="C36" i="8"/>
  <c r="L36" i="8"/>
  <c r="E38" i="8"/>
  <c r="N38" i="8"/>
  <c r="J39" i="8"/>
  <c r="C14" i="8"/>
  <c r="K11" i="8"/>
  <c r="T11" i="8"/>
  <c r="R12" i="8"/>
  <c r="D26" i="8"/>
  <c r="M26" i="8"/>
  <c r="K27" i="8"/>
  <c r="T27" i="8"/>
  <c r="D36" i="8"/>
  <c r="M36" i="8"/>
  <c r="F38" i="8"/>
  <c r="K39" i="8"/>
  <c r="F24" i="8"/>
  <c r="C39" i="8"/>
  <c r="K13" i="8"/>
  <c r="G24" i="8"/>
  <c r="F25" i="8"/>
  <c r="D39" i="8"/>
  <c r="F18" i="3" l="1"/>
  <c r="F18" i="2"/>
  <c r="F18" i="5"/>
  <c r="F23" i="7"/>
  <c r="F24" i="7" s="1"/>
  <c r="F19" i="7"/>
  <c r="F18" i="7"/>
  <c r="F17" i="7"/>
  <c r="D16" i="7"/>
  <c r="F16" i="7" s="1"/>
  <c r="F15" i="7"/>
  <c r="F14" i="7"/>
  <c r="F13" i="7"/>
  <c r="F12" i="7"/>
  <c r="F11" i="7"/>
  <c r="F10" i="7"/>
  <c r="F9" i="7"/>
  <c r="F8" i="7"/>
  <c r="F6" i="7"/>
  <c r="F7" i="7" s="1"/>
  <c r="F20" i="7" l="1"/>
  <c r="F21" i="7" s="1"/>
  <c r="F22" i="7" s="1"/>
  <c r="C32" i="7" l="1"/>
  <c r="D25" i="7"/>
  <c r="F25" i="7" s="1"/>
  <c r="F26" i="7" s="1"/>
  <c r="F27" i="7" s="1"/>
  <c r="G32" i="7"/>
  <c r="G33" i="7" l="1"/>
  <c r="C33" i="7"/>
  <c r="F28" i="7"/>
  <c r="F24" i="2" l="1"/>
  <c r="F25" i="2" s="1"/>
  <c r="F20" i="2"/>
  <c r="F19" i="2"/>
  <c r="F17" i="2"/>
  <c r="D16" i="2"/>
  <c r="F16" i="2" s="1"/>
  <c r="F15" i="2"/>
  <c r="F14" i="2"/>
  <c r="F13" i="2"/>
  <c r="D21" i="2" s="1"/>
  <c r="F12" i="2"/>
  <c r="F11" i="2"/>
  <c r="F10" i="2"/>
  <c r="F9" i="2"/>
  <c r="F8" i="2"/>
  <c r="F6" i="2"/>
  <c r="F7" i="2" s="1"/>
  <c r="F24" i="5"/>
  <c r="F25" i="5" s="1"/>
  <c r="F20" i="5"/>
  <c r="F19" i="5"/>
  <c r="F17" i="5"/>
  <c r="D16" i="5"/>
  <c r="F16" i="5" s="1"/>
  <c r="F15" i="5"/>
  <c r="F14" i="5"/>
  <c r="F13" i="5"/>
  <c r="F12" i="5"/>
  <c r="F11" i="5"/>
  <c r="F10" i="5"/>
  <c r="F9" i="5"/>
  <c r="F8" i="5"/>
  <c r="F6" i="5"/>
  <c r="F7" i="5" s="1"/>
  <c r="F21" i="5" l="1"/>
  <c r="F22" i="5" s="1"/>
  <c r="F23" i="5" s="1"/>
  <c r="D26" i="5" l="1"/>
  <c r="F26" i="5" s="1"/>
  <c r="F27" i="5" s="1"/>
  <c r="F28" i="5" s="1"/>
  <c r="G33" i="5"/>
  <c r="C33" i="5"/>
  <c r="G34" i="5" l="1"/>
  <c r="C34" i="5"/>
  <c r="F29" i="5"/>
  <c r="F24" i="3" l="1"/>
  <c r="F25" i="3" s="1"/>
  <c r="F6" i="3"/>
  <c r="F7" i="3" s="1"/>
  <c r="F8" i="3"/>
  <c r="F9" i="3"/>
  <c r="F10" i="3"/>
  <c r="F11" i="3"/>
  <c r="F12" i="3"/>
  <c r="F13" i="3"/>
  <c r="F14" i="3"/>
  <c r="F15" i="3"/>
  <c r="F17" i="3"/>
  <c r="F19" i="3"/>
  <c r="F20" i="3"/>
  <c r="D16" i="3"/>
  <c r="F16" i="3" s="1"/>
  <c r="F21" i="3" l="1"/>
  <c r="F22" i="3" s="1"/>
  <c r="D26" i="3" l="1"/>
  <c r="F26" i="3" s="1"/>
  <c r="F27" i="3" s="1"/>
  <c r="F28" i="3" s="1"/>
  <c r="C33" i="3"/>
  <c r="F23" i="3"/>
  <c r="G33" i="3"/>
  <c r="C34" i="3" l="1"/>
  <c r="G34" i="3"/>
  <c r="F29" i="3"/>
  <c r="F21" i="2" l="1"/>
  <c r="F22" i="2" s="1"/>
  <c r="C33" i="2" l="1"/>
  <c r="G33" i="2"/>
  <c r="D26" i="2"/>
  <c r="F26" i="2" s="1"/>
  <c r="F27" i="2" s="1"/>
  <c r="F28" i="2" s="1"/>
  <c r="F23" i="2"/>
  <c r="F29" i="2" l="1"/>
  <c r="C34" i="2"/>
  <c r="G34" i="2"/>
</calcChain>
</file>

<file path=xl/sharedStrings.xml><?xml version="1.0" encoding="utf-8"?>
<sst xmlns="http://schemas.openxmlformats.org/spreadsheetml/2006/main" count="408" uniqueCount="118">
  <si>
    <t/>
  </si>
  <si>
    <t>1. GROSS RECEIPTS</t>
  </si>
  <si>
    <t>2. VARIABLE COSTS</t>
  </si>
  <si>
    <t>4. FIXED COSTS</t>
  </si>
  <si>
    <t>5. OTHER COSTS</t>
  </si>
  <si>
    <t xml:space="preserve"> BREAK-EVEN YIELD</t>
  </si>
  <si>
    <t xml:space="preserve">     BREAK-EVEN PRICE</t>
  </si>
  <si>
    <t>MONTH</t>
  </si>
  <si>
    <t xml:space="preserve">   OPERATION     </t>
  </si>
  <si>
    <t>TIMES</t>
  </si>
  <si>
    <t xml:space="preserve"> LABOR</t>
  </si>
  <si>
    <t>MACHINE</t>
  </si>
  <si>
    <t>VARIABLE</t>
  </si>
  <si>
    <t xml:space="preserve">  FIXED</t>
  </si>
  <si>
    <t>OVER</t>
  </si>
  <si>
    <t xml:space="preserve"> HOURS</t>
  </si>
  <si>
    <t>COSTS</t>
  </si>
  <si>
    <t xml:space="preserve"> 11</t>
  </si>
  <si>
    <t>PER ACRE TOTALS FOR</t>
  </si>
  <si>
    <t>SELECTED OPERATIONS</t>
  </si>
  <si>
    <t>UNALLOCATED LABOR(HRS./AC.)</t>
  </si>
  <si>
    <t>HEAVY DISK 20'</t>
  </si>
  <si>
    <t>TANDOM LIGHT DISK 30'</t>
  </si>
  <si>
    <t>GRAIN DRILL 16'</t>
  </si>
  <si>
    <t>HIBOY 90'</t>
  </si>
  <si>
    <t>COMBINE W/ HEADER 20'</t>
  </si>
  <si>
    <t>HEAVY DISK 16'</t>
  </si>
  <si>
    <t>TANDOM LIGHT DISK 20'</t>
  </si>
  <si>
    <t>TRACTOR MTD SPRAYER 90FT</t>
  </si>
  <si>
    <t>BROADCAST SEEDER</t>
  </si>
  <si>
    <t>TRACTOR MTD SPRAYER 60 FT</t>
  </si>
  <si>
    <t>PER ACRE MACHINERY AND LABOR REQUIREMENTS FOR 65 BUSHEL WHEAT</t>
  </si>
  <si>
    <t>Category</t>
  </si>
  <si>
    <t>Item</t>
  </si>
  <si>
    <t>Unit</t>
  </si>
  <si>
    <t>Quantity</t>
  </si>
  <si>
    <t>Price or Cost/Unit</t>
  </si>
  <si>
    <t>Total Per Acre</t>
  </si>
  <si>
    <t>Fertilizer, 0-46-0, Super Phosphate</t>
  </si>
  <si>
    <t>Fertilizer, 0-0-60,  Potash</t>
  </si>
  <si>
    <t>Lime (Prorated)</t>
  </si>
  <si>
    <t>Hauling</t>
  </si>
  <si>
    <t>Tractor/Machinery</t>
  </si>
  <si>
    <t>Labor</t>
  </si>
  <si>
    <t>Interest on Operational Capital</t>
  </si>
  <si>
    <t>bu.</t>
  </si>
  <si>
    <t>mil</t>
  </si>
  <si>
    <t>lbs</t>
  </si>
  <si>
    <t>ton</t>
  </si>
  <si>
    <t>acre</t>
  </si>
  <si>
    <t>hr</t>
  </si>
  <si>
    <t>$</t>
  </si>
  <si>
    <t>Total Receipts:</t>
  </si>
  <si>
    <t>Total Variable Costs:</t>
  </si>
  <si>
    <t>Total Fixed Costs:</t>
  </si>
  <si>
    <t>General Overhead</t>
  </si>
  <si>
    <t>Total Other Costs:</t>
  </si>
  <si>
    <t>3. INCOME ABOVE VARIABLE COSTS</t>
  </si>
  <si>
    <t>6. TOTAL COSTS</t>
  </si>
  <si>
    <t>7. NET RETURNS TO LAND, RISK, AND MANAGEMENT</t>
  </si>
  <si>
    <t>Variable Costs</t>
  </si>
  <si>
    <t>Total Costs</t>
  </si>
  <si>
    <t>Tobacco Yield (pounds/acre)</t>
  </si>
  <si>
    <t>Net Return ($/acre) at $/pound Price</t>
  </si>
  <si>
    <t>Soybean Yield (bushels/acre)</t>
  </si>
  <si>
    <t>Net return ($/acre) at $/bushel Price</t>
  </si>
  <si>
    <t>Total Cost of Production ($/acre)</t>
  </si>
  <si>
    <t>Net Return ($/acre)</t>
  </si>
  <si>
    <t xml:space="preserve">Net Return ($/acre) </t>
  </si>
  <si>
    <t>Grain Sorghum Yield (bushels/acre)</t>
  </si>
  <si>
    <t>Net Return ($/acre) at $/bushel Price</t>
  </si>
  <si>
    <t>Cotton Yield (pounds lint/acre)</t>
  </si>
  <si>
    <t>Net return ($/acre) at $/pound Price</t>
  </si>
  <si>
    <t>Corn Yield (bushels/acre)</t>
  </si>
  <si>
    <t>Wheat Yield (bushels/acre)</t>
  </si>
  <si>
    <t>Peanut Yield (tons/acre)</t>
  </si>
  <si>
    <t>Net Return ($/acre) at $/ton</t>
  </si>
  <si>
    <t>Net return ($/acre)</t>
  </si>
  <si>
    <t>WHEAT FOR GRAIN- NO TILL</t>
  </si>
  <si>
    <t>WHEAT FOR GRAIN- HIGH YIELD HISTORY</t>
  </si>
  <si>
    <t>WHEAT FOR GRAIN- MOD YIELD HISTORY</t>
  </si>
  <si>
    <t>WHEAT FOR GRAIN- LOW YIELD HISTORY</t>
  </si>
  <si>
    <t>Wheat Seed</t>
  </si>
  <si>
    <t>Fertilizer, 32-0-0, Nitrogen Solution</t>
  </si>
  <si>
    <t>Soil Sample</t>
  </si>
  <si>
    <t>Fertilizer Spreading</t>
  </si>
  <si>
    <t>Consulting Services</t>
  </si>
  <si>
    <t>NO-TILL DRILL 12'</t>
  </si>
  <si>
    <t>FERTILIZER SPREADER</t>
  </si>
  <si>
    <t>Wheat</t>
  </si>
  <si>
    <t>Herbicides</t>
  </si>
  <si>
    <t>Fungicides</t>
  </si>
  <si>
    <t>Insecticides</t>
  </si>
  <si>
    <t>75 Bushel Yield Average History</t>
  </si>
  <si>
    <t>95 Bushel Yield Average History</t>
  </si>
  <si>
    <t>60 Bushel Yield Average History</t>
  </si>
  <si>
    <t>Instructions for Use</t>
  </si>
  <si>
    <t xml:space="preserve">To make changes in the budgets on the following tabs change blue numbers only. The black font indicates numbers not intended to be changed or numbers that have related formulas. If you mistakenly make changes to these numbers you can always downloand the budgets again to regain the fomulas that you need. </t>
  </si>
  <si>
    <t>Assumptions made in creation of this budget as well as other cost related details can be found by downloading the individual budgets at:</t>
  </si>
  <si>
    <t>https://cals.ncsu.edu/are-extension/grain-budgets/</t>
  </si>
  <si>
    <t>Return to Land, Overhead, and Management at Various Yields and Costs of Production for Various Crops</t>
  </si>
  <si>
    <r>
      <t xml:space="preserve">Yields, and costs colored in </t>
    </r>
    <r>
      <rPr>
        <sz val="11"/>
        <color rgb="FF0000FF"/>
        <rFont val="Univers LT Std 47 Cn Lt"/>
      </rPr>
      <t>blue</t>
    </r>
    <r>
      <rPr>
        <sz val="11"/>
        <color theme="1"/>
        <rFont val="Univers LT Std 47 Cn Lt"/>
      </rPr>
      <t xml:space="preserve"> and be changed to fit your farms 3 to 5 year average to show your farms risk.</t>
    </r>
  </si>
  <si>
    <r>
      <t xml:space="preserve">Use the price in </t>
    </r>
    <r>
      <rPr>
        <sz val="11"/>
        <color rgb="FF0000FF"/>
        <rFont val="Univers LT Std 47 Cn Lt"/>
      </rPr>
      <t>blue</t>
    </r>
    <r>
      <rPr>
        <sz val="11"/>
        <color theme="1"/>
        <rFont val="Univers LT Std 47 Cn Lt"/>
      </rPr>
      <t xml:space="preserve"> to estimate what you expect for the coming years price or you can use a 3 year average based on your received prices.</t>
    </r>
  </si>
  <si>
    <t>Sweet Potato Yield (40lb bushel/acre)</t>
  </si>
  <si>
    <t>Net Return ($/acre) at $/bushel Price Assuming 70% No. 1, 20% Jumbo, and 10% Canner</t>
  </si>
  <si>
    <t>Wheat, High Yield History-2025</t>
  </si>
  <si>
    <t>Estimated Costs and Returns Per Acre, 2025</t>
  </si>
  <si>
    <t>Wheat, Mod Yield History-2025</t>
  </si>
  <si>
    <t>Wheat, Low Yield History-2025</t>
  </si>
  <si>
    <t>Wheat, No-Till-2025</t>
  </si>
  <si>
    <t>*THE YIELD REPRESENTED IN THIS BUDGET IS NOT A FUNCTION OF THE MAINTENANCE PRACTICES LISTED. IT IS ASSUMED FARMERS</t>
  </si>
  <si>
    <t>**HERBICIDE COST ASSUMED NO RESISTANCE MANAGEMENT, GROWERS SHOULD ONLY APPLY PESTICIDES AS NEEDED</t>
  </si>
  <si>
    <t>AND BASIS FOR FEED WHEAT IN NORTH CAROINA IS RELATIVE TO THE PRICE OF CORN</t>
  </si>
  <si>
    <t>****CONSULTING SERVICES INCLUDES SOIL SAMPLE WITH ANALYSIS</t>
  </si>
  <si>
    <t>Prepared by: Derek Washburn and Cassie Scanlan, NC State Department of Agricultural and Resource Economics</t>
  </si>
  <si>
    <t>Edited by: Angela Post, Wesley Everman, and Jenny Carleo -NC State Department of Crop and Soil Science</t>
  </si>
  <si>
    <r>
      <rPr>
        <sz val="10"/>
        <color indexed="8"/>
        <rFont val="Calibri"/>
        <family val="2"/>
        <scheme val="minor"/>
      </rPr>
      <t>WILL ADJUST THEIR MAINTENANCE PRACTICES BASED ON THEIR ABILITY TO MAXIMIZE PROFIT WITH THEIR GIVEN YIELD HISTORY</t>
    </r>
    <r>
      <rPr>
        <sz val="12"/>
        <color indexed="8"/>
        <rFont val="Calibri"/>
        <family val="2"/>
        <scheme val="minor"/>
      </rPr>
      <t>.</t>
    </r>
  </si>
  <si>
    <t>***FEED WHEAT PRICES IN THIS BUDGET ARE BASED ON FUTURES PRICES + .90 BASIS FOR NC CONTRACTS FORWARD AT 2025 HARVEST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</si>
</sst>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8" formatCode="&quot;$&quot;#,##0.00_);[Red]\(&quot;$&quot;#,##0.00\)"/>
    <numFmt numFmtId="44" formatCode="_(&quot;$&quot;* #,##0.00_);_(&quot;$&quot;* \(#,##0.00\);_(&quot;$&quot;* &quot;-&quot;??_);_(@_)"/>
    <numFmt numFmtId="164" formatCode="&quot;$&quot;#,##0.00"/>
    <numFmt numFmtId="165" formatCode="0.0%"/>
    <numFmt numFmtId="166" formatCode="0.000%"/>
  </numFmts>
  <fonts count="38">
    <font>
      <sz val="11"/>
      <color theme="1"/>
      <name val="Calibri"/>
      <family val="2"/>
      <scheme val="minor"/>
    </font>
    <font>
      <b/>
      <sz val="34"/>
      <color rgb="FFFFFFFF"/>
      <name val="Arial Narrow"/>
      <family val="2"/>
    </font>
    <font>
      <sz val="36"/>
      <color rgb="FFFFFFFF"/>
      <name val="Arial"/>
      <family val="2"/>
    </font>
    <font>
      <sz val="12"/>
      <color rgb="FFFFFFFF"/>
      <name val="Arial"/>
      <family val="2"/>
    </font>
    <font>
      <sz val="12"/>
      <color indexed="8"/>
      <name val="Arial"/>
      <family val="2"/>
    </font>
    <font>
      <b/>
      <sz val="12"/>
      <color indexed="8"/>
      <name val="Arial"/>
      <family val="2"/>
    </font>
    <font>
      <sz val="12"/>
      <color indexed="12"/>
      <name val="Arial"/>
      <family val="2"/>
    </font>
    <font>
      <sz val="12"/>
      <color rgb="FF000000"/>
      <name val="Arial"/>
      <family val="2"/>
    </font>
    <font>
      <b/>
      <sz val="12"/>
      <color rgb="FF000000"/>
      <name val="Arial"/>
      <family val="2"/>
    </font>
    <font>
      <sz val="12"/>
      <color rgb="FF0000FF"/>
      <name val="Arial"/>
      <family val="2"/>
    </font>
    <font>
      <b/>
      <i/>
      <u/>
      <sz val="12"/>
      <color rgb="FF000000"/>
      <name val="Arial"/>
      <family val="2"/>
    </font>
    <font>
      <b/>
      <u/>
      <sz val="12"/>
      <color rgb="FF000000"/>
      <name val="Arial"/>
      <family val="2"/>
    </font>
    <font>
      <sz val="12"/>
      <color rgb="FF000000"/>
      <name val="Arial"/>
      <family val="2"/>
    </font>
    <font>
      <sz val="8"/>
      <name val="Calibri"/>
      <family val="2"/>
      <scheme val="minor"/>
    </font>
    <font>
      <b/>
      <sz val="12"/>
      <color rgb="FFFFFFFF"/>
      <name val="Arial Narrow"/>
      <family val="2"/>
    </font>
    <font>
      <sz val="11"/>
      <color indexed="8"/>
      <name val="Arial"/>
      <family val="2"/>
    </font>
    <font>
      <sz val="10"/>
      <name val="Arial"/>
      <family val="2"/>
    </font>
    <font>
      <sz val="12"/>
      <color theme="1"/>
      <name val="Arial"/>
      <family val="2"/>
    </font>
    <font>
      <sz val="12"/>
      <color indexed="9"/>
      <name val="Arial"/>
      <family val="2"/>
    </font>
    <font>
      <b/>
      <sz val="12"/>
      <color indexed="9"/>
      <name val="Arial Narrow"/>
      <family val="2"/>
    </font>
    <font>
      <sz val="9"/>
      <color theme="1"/>
      <name val="Univers LT Std 47 Cn Lt"/>
    </font>
    <font>
      <b/>
      <sz val="10"/>
      <color theme="1"/>
      <name val="Univers LT Std 47 Cn Lt"/>
    </font>
    <font>
      <sz val="9"/>
      <color rgb="FF0000FF"/>
      <name val="Univers LT Std 47 Cn Lt"/>
    </font>
    <font>
      <b/>
      <sz val="14"/>
      <color rgb="FF000000"/>
      <name val="Arial"/>
      <family val="2"/>
    </font>
    <font>
      <u/>
      <sz val="11"/>
      <color theme="10"/>
      <name val="Calibri"/>
      <family val="2"/>
      <scheme val="minor"/>
    </font>
    <font>
      <sz val="12"/>
      <color theme="0"/>
      <name val="Arial"/>
      <family val="2"/>
    </font>
    <font>
      <b/>
      <sz val="12"/>
      <color theme="1"/>
      <name val="Univers LT Std 47 Cn Lt"/>
    </font>
    <font>
      <sz val="11"/>
      <color theme="1"/>
      <name val="Univers LT Std 47 Cn Lt"/>
    </font>
    <font>
      <sz val="11"/>
      <color rgb="FF0000FF"/>
      <name val="Univers LT Std 47 Cn Lt"/>
    </font>
    <font>
      <b/>
      <sz val="9"/>
      <color theme="1"/>
      <name val="Univers LT Std 47 Cn Lt"/>
    </font>
    <font>
      <b/>
      <sz val="9"/>
      <color rgb="FF0000FF"/>
      <name val="Univers LT Std 47 Cn Lt"/>
    </font>
    <font>
      <sz val="9"/>
      <name val="Univers LT Std 47 Cn Lt"/>
    </font>
    <font>
      <sz val="11"/>
      <color theme="1"/>
      <name val="Calibri"/>
      <family val="2"/>
      <scheme val="minor"/>
    </font>
    <font>
      <sz val="12"/>
      <color indexed="8"/>
      <name val="Arial"/>
      <family val="2"/>
    </font>
    <font>
      <u/>
      <sz val="9"/>
      <color indexed="12"/>
      <name val="Arial"/>
      <family val="2"/>
    </font>
    <font>
      <sz val="10"/>
      <color rgb="FF000000"/>
      <name val="Calibri"/>
      <family val="2"/>
      <scheme val="minor"/>
    </font>
    <font>
      <sz val="12"/>
      <color indexed="8"/>
      <name val="Calibri"/>
      <family val="2"/>
      <scheme val="minor"/>
    </font>
    <font>
      <sz val="10"/>
      <color indexed="8"/>
      <name val="Calibri"/>
      <family val="2"/>
      <scheme val="minor"/>
    </font>
  </fonts>
  <fills count="4">
    <fill>
      <patternFill patternType="none"/>
    </fill>
    <fill>
      <patternFill patternType="gray125"/>
    </fill>
    <fill>
      <patternFill patternType="solid">
        <fgColor rgb="FFCC0000"/>
        <bgColor indexed="64"/>
      </patternFill>
    </fill>
    <fill>
      <patternFill patternType="solid">
        <fgColor rgb="FFCC0000"/>
        <bgColor rgb="FF000000"/>
      </patternFill>
    </fill>
  </fills>
  <borders count="34">
    <border>
      <left/>
      <right/>
      <top/>
      <bottom/>
      <diagonal/>
    </border>
    <border>
      <left/>
      <right/>
      <top style="thick">
        <color indexed="64"/>
      </top>
      <bottom/>
      <diagonal/>
    </border>
    <border>
      <left/>
      <right/>
      <top style="thick">
        <color indexed="64"/>
      </top>
      <bottom style="thick">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right style="medium">
        <color auto="1"/>
      </right>
      <top/>
      <bottom/>
      <diagonal/>
    </border>
    <border>
      <left style="medium">
        <color auto="1"/>
      </left>
      <right/>
      <top/>
      <bottom style="thin">
        <color auto="1"/>
      </bottom>
      <diagonal/>
    </border>
    <border>
      <left/>
      <right/>
      <top/>
      <bottom style="thin">
        <color auto="1"/>
      </bottom>
      <diagonal/>
    </border>
    <border>
      <left/>
      <right style="medium">
        <color auto="1"/>
      </right>
      <top/>
      <bottom style="thin">
        <color auto="1"/>
      </bottom>
      <diagonal/>
    </border>
    <border>
      <left/>
      <right/>
      <top/>
      <bottom style="thick">
        <color indexed="64"/>
      </bottom>
      <diagonal/>
    </border>
    <border>
      <left/>
      <right/>
      <top style="thick">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20">
    <xf numFmtId="0" fontId="0" fillId="0" borderId="0"/>
    <xf numFmtId="2" fontId="4" fillId="0" borderId="0"/>
    <xf numFmtId="44" fontId="16" fillId="0" borderId="0" applyFont="0" applyFill="0" applyBorder="0" applyAlignment="0" applyProtection="0"/>
    <xf numFmtId="0" fontId="24" fillId="0" borderId="0" applyNumberFormat="0" applyFill="0" applyBorder="0" applyAlignment="0" applyProtection="0"/>
    <xf numFmtId="2" fontId="33" fillId="0" borderId="0"/>
    <xf numFmtId="0" fontId="34" fillId="0" borderId="0" applyNumberFormat="0" applyFill="0" applyBorder="0" applyAlignment="0" applyProtection="0">
      <alignment vertical="top"/>
      <protection locked="0"/>
    </xf>
    <xf numFmtId="0" fontId="32" fillId="0" borderId="0"/>
    <xf numFmtId="44" fontId="32" fillId="0" borderId="0" applyFont="0" applyFill="0" applyBorder="0" applyAlignment="0" applyProtection="0"/>
    <xf numFmtId="2" fontId="33" fillId="0" borderId="0"/>
    <xf numFmtId="0" fontId="32" fillId="0" borderId="0"/>
    <xf numFmtId="44" fontId="32" fillId="0" borderId="0" applyFont="0" applyFill="0" applyBorder="0" applyAlignment="0" applyProtection="0"/>
    <xf numFmtId="0" fontId="32" fillId="0" borderId="0"/>
    <xf numFmtId="44" fontId="32" fillId="0" borderId="0" applyFont="0" applyFill="0" applyBorder="0" applyAlignment="0" applyProtection="0"/>
    <xf numFmtId="0" fontId="32" fillId="0" borderId="0"/>
    <xf numFmtId="9" fontId="32" fillId="0" borderId="0" applyFont="0" applyFill="0" applyBorder="0" applyAlignment="0" applyProtection="0"/>
    <xf numFmtId="0" fontId="32" fillId="0" borderId="0"/>
    <xf numFmtId="44" fontId="32" fillId="0" borderId="0" applyFont="0" applyFill="0" applyBorder="0" applyAlignment="0" applyProtection="0"/>
    <xf numFmtId="0" fontId="32" fillId="0" borderId="0"/>
    <xf numFmtId="2" fontId="4" fillId="0" borderId="0"/>
    <xf numFmtId="2" fontId="33" fillId="0" borderId="0"/>
  </cellStyleXfs>
  <cellXfs count="197">
    <xf numFmtId="0" fontId="0" fillId="0" borderId="0" xfId="0"/>
    <xf numFmtId="164" fontId="4" fillId="0" borderId="0" xfId="0" applyNumberFormat="1" applyFont="1" applyAlignment="1">
      <alignment horizontal="right"/>
    </xf>
    <xf numFmtId="164" fontId="5" fillId="0" borderId="0" xfId="0" applyNumberFormat="1" applyFont="1" applyAlignment="1">
      <alignment horizontal="right"/>
    </xf>
    <xf numFmtId="164" fontId="5" fillId="0" borderId="2" xfId="0" applyNumberFormat="1" applyFont="1" applyBorder="1" applyAlignment="1">
      <alignment horizontal="right"/>
    </xf>
    <xf numFmtId="1" fontId="4" fillId="0" borderId="0" xfId="0" applyNumberFormat="1" applyFont="1" applyAlignment="1">
      <alignment horizontal="center"/>
    </xf>
    <xf numFmtId="2" fontId="1" fillId="3" borderId="0" xfId="0" applyNumberFormat="1" applyFont="1" applyFill="1"/>
    <xf numFmtId="2" fontId="2" fillId="3" borderId="0" xfId="0" applyNumberFormat="1" applyFont="1" applyFill="1" applyProtection="1">
      <protection locked="0"/>
    </xf>
    <xf numFmtId="164" fontId="3" fillId="3" borderId="0" xfId="0" applyNumberFormat="1" applyFont="1" applyFill="1" applyAlignment="1" applyProtection="1">
      <alignment horizontal="center"/>
      <protection locked="0"/>
    </xf>
    <xf numFmtId="2" fontId="3" fillId="3" borderId="0" xfId="0" applyNumberFormat="1" applyFont="1" applyFill="1" applyProtection="1">
      <protection locked="0"/>
    </xf>
    <xf numFmtId="2" fontId="7" fillId="0" borderId="0" xfId="0" applyNumberFormat="1" applyFont="1" applyProtection="1">
      <protection locked="0"/>
    </xf>
    <xf numFmtId="2" fontId="7" fillId="0" borderId="0" xfId="0" applyNumberFormat="1" applyFont="1"/>
    <xf numFmtId="164" fontId="7" fillId="0" borderId="0" xfId="0" applyNumberFormat="1" applyFont="1" applyAlignment="1" applyProtection="1">
      <alignment horizontal="center"/>
      <protection locked="0"/>
    </xf>
    <xf numFmtId="2" fontId="7" fillId="0" borderId="0" xfId="0" applyNumberFormat="1" applyFont="1" applyAlignment="1">
      <alignment horizontal="right"/>
    </xf>
    <xf numFmtId="164" fontId="7" fillId="0" borderId="0" xfId="0" applyNumberFormat="1" applyFont="1" applyAlignment="1">
      <alignment horizontal="right"/>
    </xf>
    <xf numFmtId="1" fontId="7" fillId="0" borderId="0" xfId="0" applyNumberFormat="1" applyFont="1"/>
    <xf numFmtId="2" fontId="9"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xf>
    <xf numFmtId="164" fontId="9" fillId="0" borderId="0" xfId="0" applyNumberFormat="1" applyFont="1" applyAlignment="1" applyProtection="1">
      <alignment horizontal="right"/>
      <protection locked="0"/>
    </xf>
    <xf numFmtId="164" fontId="8" fillId="0" borderId="2" xfId="0" applyNumberFormat="1" applyFont="1" applyBorder="1" applyAlignment="1">
      <alignment horizontal="right"/>
    </xf>
    <xf numFmtId="2" fontId="7" fillId="0" borderId="3" xfId="0" applyNumberFormat="1" applyFont="1" applyBorder="1" applyProtection="1">
      <protection locked="0"/>
    </xf>
    <xf numFmtId="2" fontId="7" fillId="0" borderId="4" xfId="0" applyNumberFormat="1" applyFont="1" applyBorder="1" applyProtection="1">
      <protection locked="0"/>
    </xf>
    <xf numFmtId="164" fontId="7" fillId="0" borderId="4" xfId="0" applyNumberFormat="1" applyFont="1" applyBorder="1" applyAlignment="1" applyProtection="1">
      <alignment horizontal="center"/>
      <protection locked="0"/>
    </xf>
    <xf numFmtId="2" fontId="10" fillId="0" borderId="5" xfId="0" applyNumberFormat="1" applyFont="1" applyBorder="1"/>
    <xf numFmtId="164" fontId="11" fillId="0" borderId="0" xfId="0" applyNumberFormat="1" applyFont="1" applyAlignment="1">
      <alignment horizontal="center"/>
    </xf>
    <xf numFmtId="2" fontId="7" fillId="0" borderId="6" xfId="0" applyNumberFormat="1" applyFont="1" applyBorder="1" applyProtection="1">
      <protection locked="0"/>
    </xf>
    <xf numFmtId="2" fontId="7" fillId="0" borderId="7" xfId="0" applyNumberFormat="1" applyFont="1" applyBorder="1" applyProtection="1">
      <protection locked="0"/>
    </xf>
    <xf numFmtId="2" fontId="12" fillId="0" borderId="7" xfId="0" applyNumberFormat="1" applyFont="1" applyBorder="1"/>
    <xf numFmtId="164" fontId="7" fillId="0" borderId="7" xfId="0" applyNumberFormat="1" applyFont="1" applyBorder="1" applyAlignment="1" applyProtection="1">
      <alignment horizontal="center"/>
      <protection locked="0"/>
    </xf>
    <xf numFmtId="164" fontId="4" fillId="0" borderId="9" xfId="0" applyNumberFormat="1" applyFont="1" applyBorder="1" applyAlignment="1">
      <alignment horizontal="center"/>
    </xf>
    <xf numFmtId="2" fontId="7" fillId="0" borderId="0" xfId="0" applyNumberFormat="1" applyFont="1" applyAlignment="1">
      <alignment horizontal="center"/>
    </xf>
    <xf numFmtId="2" fontId="8" fillId="0" borderId="0" xfId="0" applyNumberFormat="1" applyFont="1" applyAlignment="1">
      <alignment horizontal="fill"/>
    </xf>
    <xf numFmtId="2" fontId="7" fillId="0" borderId="0" xfId="0" applyNumberFormat="1" applyFont="1" applyAlignment="1">
      <alignment horizontal="fill"/>
    </xf>
    <xf numFmtId="2" fontId="8" fillId="0" borderId="2" xfId="0" applyNumberFormat="1" applyFont="1" applyBorder="1" applyAlignment="1">
      <alignment horizontal="fill"/>
    </xf>
    <xf numFmtId="2" fontId="7" fillId="0" borderId="8" xfId="0" applyNumberFormat="1" applyFont="1" applyBorder="1" applyProtection="1">
      <protection locked="0"/>
    </xf>
    <xf numFmtId="2" fontId="7" fillId="0" borderId="9" xfId="0" applyNumberFormat="1" applyFont="1" applyBorder="1" applyProtection="1">
      <protection locked="0"/>
    </xf>
    <xf numFmtId="164" fontId="7" fillId="0" borderId="10" xfId="0" applyNumberFormat="1" applyFont="1" applyBorder="1"/>
    <xf numFmtId="165" fontId="9" fillId="0" borderId="0" xfId="0" applyNumberFormat="1" applyFont="1" applyAlignment="1">
      <alignment horizontal="right"/>
    </xf>
    <xf numFmtId="2" fontId="4" fillId="0" borderId="6" xfId="1" applyBorder="1" applyProtection="1">
      <protection locked="0"/>
    </xf>
    <xf numFmtId="164" fontId="4" fillId="0" borderId="7" xfId="1" applyNumberFormat="1" applyBorder="1" applyAlignment="1" applyProtection="1">
      <alignment horizontal="center"/>
      <protection locked="0"/>
    </xf>
    <xf numFmtId="2" fontId="4" fillId="0" borderId="7" xfId="1" applyBorder="1" applyAlignment="1" applyProtection="1">
      <alignment horizontal="left"/>
      <protection locked="0"/>
    </xf>
    <xf numFmtId="2" fontId="4" fillId="0" borderId="10" xfId="1" applyBorder="1" applyAlignment="1" applyProtection="1">
      <alignment horizontal="left"/>
      <protection locked="0"/>
    </xf>
    <xf numFmtId="2" fontId="5" fillId="0" borderId="7" xfId="1" applyFont="1" applyBorder="1" applyAlignment="1" applyProtection="1">
      <alignment horizontal="left"/>
      <protection locked="0"/>
    </xf>
    <xf numFmtId="164" fontId="3" fillId="2" borderId="0" xfId="1" applyNumberFormat="1" applyFont="1" applyFill="1" applyAlignment="1" applyProtection="1">
      <alignment horizontal="center"/>
      <protection locked="0"/>
    </xf>
    <xf numFmtId="2" fontId="3" fillId="2" borderId="0" xfId="1" applyFont="1" applyFill="1" applyProtection="1">
      <protection locked="0"/>
    </xf>
    <xf numFmtId="2" fontId="14" fillId="2" borderId="0" xfId="1" applyFont="1" applyFill="1"/>
    <xf numFmtId="164" fontId="17" fillId="0" borderId="0" xfId="0" applyNumberFormat="1" applyFont="1" applyAlignment="1">
      <alignment horizontal="right"/>
    </xf>
    <xf numFmtId="2" fontId="19" fillId="2" borderId="0" xfId="0" applyNumberFormat="1" applyFont="1" applyFill="1"/>
    <xf numFmtId="2" fontId="18" fillId="2" borderId="0" xfId="0" applyNumberFormat="1" applyFont="1" applyFill="1" applyProtection="1">
      <protection locked="0"/>
    </xf>
    <xf numFmtId="164" fontId="18" fillId="2" borderId="0" xfId="0" applyNumberFormat="1" applyFont="1" applyFill="1" applyAlignment="1" applyProtection="1">
      <alignment horizontal="center"/>
      <protection locked="0"/>
    </xf>
    <xf numFmtId="2" fontId="4" fillId="0" borderId="11" xfId="0" applyNumberFormat="1" applyFont="1" applyBorder="1" applyProtection="1">
      <protection locked="0"/>
    </xf>
    <xf numFmtId="2" fontId="5" fillId="0" borderId="12" xfId="0" applyNumberFormat="1" applyFont="1" applyBorder="1" applyAlignment="1" applyProtection="1">
      <alignment horizontal="left"/>
      <protection locked="0"/>
    </xf>
    <xf numFmtId="2" fontId="4" fillId="0" borderId="12" xfId="0" applyNumberFormat="1" applyFont="1" applyBorder="1" applyAlignment="1" applyProtection="1">
      <alignment horizontal="left"/>
      <protection locked="0"/>
    </xf>
    <xf numFmtId="164" fontId="4" fillId="0" borderId="12" xfId="0" applyNumberFormat="1" applyFont="1" applyBorder="1" applyAlignment="1" applyProtection="1">
      <alignment horizontal="center"/>
      <protection locked="0"/>
    </xf>
    <xf numFmtId="2" fontId="4" fillId="0" borderId="13" xfId="0" applyNumberFormat="1" applyFont="1" applyBorder="1" applyAlignment="1" applyProtection="1">
      <alignment horizontal="left"/>
      <protection locked="0"/>
    </xf>
    <xf numFmtId="2" fontId="4" fillId="0" borderId="17" xfId="0" applyNumberFormat="1" applyFont="1" applyBorder="1" applyProtection="1">
      <protection locked="0"/>
    </xf>
    <xf numFmtId="2" fontId="4" fillId="0" borderId="17" xfId="0" applyNumberFormat="1" applyFont="1" applyBorder="1" applyAlignment="1">
      <alignment horizontal="right"/>
    </xf>
    <xf numFmtId="2" fontId="4" fillId="0" borderId="17" xfId="0" applyNumberFormat="1" applyFont="1" applyBorder="1"/>
    <xf numFmtId="1" fontId="4" fillId="0" borderId="17" xfId="0" applyNumberFormat="1" applyFont="1" applyBorder="1"/>
    <xf numFmtId="164" fontId="4" fillId="0" borderId="17" xfId="0" applyNumberFormat="1" applyFont="1" applyBorder="1" applyAlignment="1">
      <alignment horizontal="right" wrapText="1"/>
    </xf>
    <xf numFmtId="2" fontId="7" fillId="0" borderId="19" xfId="0" applyNumberFormat="1" applyFont="1" applyBorder="1" applyProtection="1">
      <protection locked="0"/>
    </xf>
    <xf numFmtId="2" fontId="7" fillId="0" borderId="19" xfId="0" applyNumberFormat="1" applyFont="1" applyBorder="1"/>
    <xf numFmtId="164" fontId="7" fillId="0" borderId="19" xfId="0" applyNumberFormat="1" applyFont="1" applyBorder="1" applyAlignment="1" applyProtection="1">
      <alignment horizontal="center"/>
      <protection locked="0"/>
    </xf>
    <xf numFmtId="2" fontId="4" fillId="0" borderId="20" xfId="0" applyNumberFormat="1" applyFont="1" applyBorder="1" applyAlignment="1">
      <alignment horizontal="center"/>
    </xf>
    <xf numFmtId="164" fontId="7" fillId="0" borderId="0" xfId="0" applyNumberFormat="1" applyFont="1" applyAlignment="1">
      <alignment horizontal="center"/>
    </xf>
    <xf numFmtId="2" fontId="7" fillId="0" borderId="5" xfId="0" applyNumberFormat="1" applyFont="1" applyBorder="1" applyAlignment="1">
      <alignment horizontal="center"/>
    </xf>
    <xf numFmtId="2" fontId="4" fillId="0" borderId="20" xfId="0" applyNumberFormat="1" applyFont="1" applyBorder="1" applyAlignment="1">
      <alignment horizontal="right"/>
    </xf>
    <xf numFmtId="164" fontId="4" fillId="0" borderId="20" xfId="0" applyNumberFormat="1" applyFont="1" applyBorder="1" applyAlignment="1">
      <alignment horizontal="right" wrapText="1"/>
    </xf>
    <xf numFmtId="2" fontId="4" fillId="0" borderId="20" xfId="0" applyNumberFormat="1" applyFont="1" applyBorder="1" applyProtection="1">
      <protection locked="0"/>
    </xf>
    <xf numFmtId="1" fontId="4" fillId="0" borderId="20" xfId="0" applyNumberFormat="1" applyFont="1" applyBorder="1"/>
    <xf numFmtId="2" fontId="4" fillId="0" borderId="20" xfId="0" applyNumberFormat="1" applyFont="1" applyBorder="1" applyAlignment="1">
      <alignment horizontal="right" wrapText="1"/>
    </xf>
    <xf numFmtId="2" fontId="4" fillId="0" borderId="17" xfId="0" applyNumberFormat="1" applyFont="1" applyBorder="1" applyAlignment="1">
      <alignment horizontal="right" wrapText="1"/>
    </xf>
    <xf numFmtId="0" fontId="20" fillId="0" borderId="17" xfId="0" applyFont="1" applyBorder="1" applyAlignment="1">
      <alignment wrapText="1"/>
    </xf>
    <xf numFmtId="0" fontId="20" fillId="0" borderId="26" xfId="0" applyFont="1" applyBorder="1" applyAlignment="1">
      <alignment wrapText="1"/>
    </xf>
    <xf numFmtId="8" fontId="20" fillId="0" borderId="31" xfId="0" applyNumberFormat="1" applyFont="1" applyBorder="1" applyAlignment="1">
      <alignment horizontal="center"/>
    </xf>
    <xf numFmtId="8" fontId="20" fillId="0" borderId="22" xfId="0" applyNumberFormat="1" applyFont="1" applyBorder="1" applyAlignment="1">
      <alignment horizontal="center"/>
    </xf>
    <xf numFmtId="8" fontId="20" fillId="0" borderId="23" xfId="0" applyNumberFormat="1" applyFont="1" applyBorder="1" applyAlignment="1">
      <alignment horizontal="center"/>
    </xf>
    <xf numFmtId="8" fontId="20" fillId="0" borderId="32" xfId="0" applyNumberFormat="1" applyFont="1" applyBorder="1" applyAlignment="1">
      <alignment horizontal="center"/>
    </xf>
    <xf numFmtId="8" fontId="20" fillId="0" borderId="0" xfId="0" applyNumberFormat="1" applyFont="1" applyAlignment="1">
      <alignment horizontal="center"/>
    </xf>
    <xf numFmtId="8" fontId="20" fillId="0" borderId="25" xfId="0" applyNumberFormat="1" applyFont="1" applyBorder="1" applyAlignment="1">
      <alignment horizontal="center"/>
    </xf>
    <xf numFmtId="8" fontId="20" fillId="0" borderId="33" xfId="0" applyNumberFormat="1" applyFont="1" applyBorder="1" applyAlignment="1">
      <alignment horizontal="center"/>
    </xf>
    <xf numFmtId="8" fontId="20" fillId="0" borderId="17" xfId="0" applyNumberFormat="1" applyFont="1" applyBorder="1" applyAlignment="1">
      <alignment horizontal="center"/>
    </xf>
    <xf numFmtId="8" fontId="20" fillId="0" borderId="26" xfId="0" applyNumberFormat="1" applyFont="1" applyBorder="1" applyAlignment="1">
      <alignment horizontal="center"/>
    </xf>
    <xf numFmtId="0" fontId="20" fillId="0" borderId="0" xfId="0" applyFont="1"/>
    <xf numFmtId="0" fontId="21" fillId="0" borderId="25" xfId="0" applyFont="1" applyBorder="1" applyAlignment="1">
      <alignment horizontal="center" wrapText="1"/>
    </xf>
    <xf numFmtId="0" fontId="23" fillId="0" borderId="0" xfId="0" applyFont="1" applyAlignment="1">
      <alignment horizontal="center" vertical="center"/>
    </xf>
    <xf numFmtId="0" fontId="0" fillId="0" borderId="0" xfId="0" applyAlignment="1">
      <alignment vertical="top" wrapText="1"/>
    </xf>
    <xf numFmtId="0" fontId="0" fillId="0" borderId="0" xfId="0" applyAlignment="1">
      <alignment wrapText="1"/>
    </xf>
    <xf numFmtId="0" fontId="24" fillId="0" borderId="0" xfId="3"/>
    <xf numFmtId="164" fontId="25" fillId="3" borderId="0" xfId="0" applyNumberFormat="1" applyFont="1" applyFill="1" applyAlignment="1" applyProtection="1">
      <alignment horizontal="center"/>
      <protection locked="0"/>
    </xf>
    <xf numFmtId="2" fontId="25" fillId="3" borderId="0" xfId="0" applyNumberFormat="1" applyFont="1" applyFill="1" applyProtection="1">
      <protection locked="0"/>
    </xf>
    <xf numFmtId="0" fontId="26" fillId="0" borderId="0" xfId="0" applyFont="1"/>
    <xf numFmtId="0" fontId="27" fillId="0" borderId="0" xfId="0" applyFont="1"/>
    <xf numFmtId="8" fontId="30" fillId="0" borderId="17" xfId="0" applyNumberFormat="1" applyFont="1" applyBorder="1" applyAlignment="1">
      <alignment wrapText="1"/>
    </xf>
    <xf numFmtId="0" fontId="20" fillId="0" borderId="25" xfId="0" applyFont="1" applyBorder="1" applyAlignment="1">
      <alignment wrapText="1"/>
    </xf>
    <xf numFmtId="0" fontId="20" fillId="0" borderId="25" xfId="0" applyFont="1" applyBorder="1" applyAlignment="1">
      <alignment horizontal="center"/>
    </xf>
    <xf numFmtId="0" fontId="31" fillId="0" borderId="27" xfId="0" applyFont="1" applyBorder="1" applyAlignment="1">
      <alignment horizontal="center"/>
    </xf>
    <xf numFmtId="0" fontId="30" fillId="0" borderId="27" xfId="0" applyFont="1" applyBorder="1" applyAlignment="1">
      <alignment horizontal="center"/>
    </xf>
    <xf numFmtId="0" fontId="31" fillId="0" borderId="28" xfId="0" applyFont="1" applyBorder="1" applyAlignment="1">
      <alignment horizontal="center"/>
    </xf>
    <xf numFmtId="0" fontId="31" fillId="0" borderId="25" xfId="0" applyFont="1" applyBorder="1" applyAlignment="1">
      <alignment horizontal="center"/>
    </xf>
    <xf numFmtId="0" fontId="31" fillId="0" borderId="29" xfId="0" applyFont="1" applyBorder="1" applyAlignment="1">
      <alignment horizontal="center"/>
    </xf>
    <xf numFmtId="0" fontId="31" fillId="0" borderId="21" xfId="0" applyFont="1" applyBorder="1" applyAlignment="1">
      <alignment horizontal="center"/>
    </xf>
    <xf numFmtId="0" fontId="31" fillId="0" borderId="24" xfId="0" applyFont="1" applyBorder="1" applyAlignment="1">
      <alignment horizontal="center"/>
    </xf>
    <xf numFmtId="0" fontId="30" fillId="0" borderId="24" xfId="0" applyFont="1" applyBorder="1" applyAlignment="1">
      <alignment horizontal="center"/>
    </xf>
    <xf numFmtId="0" fontId="31" fillId="0" borderId="30" xfId="0" applyFont="1" applyBorder="1" applyAlignment="1">
      <alignment horizontal="center"/>
    </xf>
    <xf numFmtId="0" fontId="21" fillId="0" borderId="32" xfId="0" applyFont="1" applyBorder="1" applyAlignment="1">
      <alignment horizontal="center" wrapText="1"/>
    </xf>
    <xf numFmtId="6" fontId="30" fillId="0" borderId="17" xfId="0" applyNumberFormat="1" applyFont="1" applyBorder="1" applyAlignment="1">
      <alignment wrapText="1"/>
    </xf>
    <xf numFmtId="0" fontId="30" fillId="0" borderId="17" xfId="0" applyFont="1" applyBorder="1" applyAlignment="1">
      <alignment wrapText="1"/>
    </xf>
    <xf numFmtId="0" fontId="20" fillId="0" borderId="32" xfId="0" applyFont="1" applyBorder="1" applyAlignment="1">
      <alignment wrapText="1"/>
    </xf>
    <xf numFmtId="0" fontId="20" fillId="0" borderId="32" xfId="0" applyFont="1" applyBorder="1" applyAlignment="1">
      <alignment horizontal="center"/>
    </xf>
    <xf numFmtId="0" fontId="22" fillId="0" borderId="32" xfId="0" applyFont="1" applyBorder="1" applyAlignment="1">
      <alignment horizontal="center"/>
    </xf>
    <xf numFmtId="2" fontId="31" fillId="0" borderId="21" xfId="0" applyNumberFormat="1" applyFont="1" applyBorder="1" applyAlignment="1">
      <alignment horizontal="center"/>
    </xf>
    <xf numFmtId="2" fontId="31" fillId="0" borderId="24" xfId="0" applyNumberFormat="1" applyFont="1" applyBorder="1" applyAlignment="1">
      <alignment horizontal="center"/>
    </xf>
    <xf numFmtId="2" fontId="30" fillId="0" borderId="24" xfId="0" applyNumberFormat="1" applyFont="1" applyBorder="1" applyAlignment="1">
      <alignment horizontal="center"/>
    </xf>
    <xf numFmtId="2" fontId="31" fillId="0" borderId="30" xfId="0" applyNumberFormat="1" applyFont="1" applyBorder="1" applyAlignment="1">
      <alignment horizontal="center"/>
    </xf>
    <xf numFmtId="166" fontId="9" fillId="0" borderId="0" xfId="0" applyNumberFormat="1" applyFont="1" applyAlignment="1">
      <alignment horizontal="right"/>
    </xf>
    <xf numFmtId="2" fontId="4" fillId="0" borderId="0" xfId="4" applyFont="1" applyProtection="1">
      <protection locked="0"/>
    </xf>
    <xf numFmtId="2" fontId="4" fillId="0" borderId="0" xfId="4" applyFont="1"/>
    <xf numFmtId="2" fontId="4" fillId="0" borderId="17" xfId="4" applyFont="1" applyBorder="1" applyProtection="1">
      <protection locked="0"/>
    </xf>
    <xf numFmtId="2" fontId="4" fillId="0" borderId="14" xfId="4" applyFont="1" applyBorder="1"/>
    <xf numFmtId="2" fontId="4" fillId="0" borderId="12" xfId="4" applyFont="1" applyBorder="1" applyProtection="1">
      <protection locked="0"/>
    </xf>
    <xf numFmtId="2" fontId="4" fillId="0" borderId="14" xfId="4" applyFont="1" applyBorder="1" applyProtection="1">
      <protection locked="0"/>
    </xf>
    <xf numFmtId="2" fontId="33" fillId="0" borderId="14" xfId="4" applyBorder="1"/>
    <xf numFmtId="2" fontId="15" fillId="0" borderId="14" xfId="4" applyFont="1" applyBorder="1"/>
    <xf numFmtId="2" fontId="33" fillId="0" borderId="11" xfId="4" applyBorder="1"/>
    <xf numFmtId="164" fontId="4" fillId="0" borderId="0" xfId="4" applyNumberFormat="1" applyFont="1" applyAlignment="1">
      <alignment horizontal="right"/>
    </xf>
    <xf numFmtId="2" fontId="4" fillId="0" borderId="0" xfId="4" applyFont="1" applyAlignment="1">
      <alignment horizontal="right"/>
    </xf>
    <xf numFmtId="2" fontId="4" fillId="0" borderId="16" xfId="4" applyFont="1" applyBorder="1"/>
    <xf numFmtId="2" fontId="4" fillId="0" borderId="17" xfId="4" applyFont="1" applyBorder="1" applyAlignment="1">
      <alignment horizontal="right"/>
    </xf>
    <xf numFmtId="164" fontId="4" fillId="0" borderId="17" xfId="4" applyNumberFormat="1" applyFont="1" applyBorder="1" applyAlignment="1">
      <alignment horizontal="right"/>
    </xf>
    <xf numFmtId="2" fontId="4" fillId="0" borderId="15" xfId="4" applyFont="1" applyBorder="1" applyAlignment="1">
      <alignment horizontal="right"/>
    </xf>
    <xf numFmtId="2" fontId="4" fillId="0" borderId="18" xfId="4" applyFont="1" applyBorder="1" applyAlignment="1">
      <alignment horizontal="right"/>
    </xf>
    <xf numFmtId="4" fontId="4" fillId="0" borderId="0" xfId="4" applyNumberFormat="1" applyFont="1" applyAlignment="1">
      <alignment horizontal="right"/>
    </xf>
    <xf numFmtId="164" fontId="4" fillId="0" borderId="15" xfId="4" applyNumberFormat="1" applyFont="1" applyBorder="1" applyAlignment="1">
      <alignment horizontal="right"/>
    </xf>
    <xf numFmtId="2" fontId="4" fillId="0" borderId="0" xfId="4" applyFont="1" applyAlignment="1" applyProtection="1">
      <alignment horizontal="right"/>
      <protection locked="0"/>
    </xf>
    <xf numFmtId="4" fontId="4" fillId="0" borderId="0" xfId="4" applyNumberFormat="1" applyFont="1" applyAlignment="1" applyProtection="1">
      <alignment horizontal="right"/>
      <protection locked="0"/>
    </xf>
    <xf numFmtId="2" fontId="4" fillId="0" borderId="15" xfId="4" applyFont="1" applyBorder="1" applyAlignment="1" applyProtection="1">
      <alignment horizontal="right"/>
      <protection locked="0"/>
    </xf>
    <xf numFmtId="2" fontId="4" fillId="0" borderId="12" xfId="4" applyFont="1" applyBorder="1" applyAlignment="1">
      <alignment horizontal="right"/>
    </xf>
    <xf numFmtId="164" fontId="4" fillId="0" borderId="12" xfId="4" applyNumberFormat="1" applyFont="1" applyBorder="1" applyAlignment="1">
      <alignment horizontal="right"/>
    </xf>
    <xf numFmtId="2" fontId="4" fillId="0" borderId="13" xfId="4" applyFont="1" applyBorder="1" applyAlignment="1">
      <alignment horizontal="right"/>
    </xf>
    <xf numFmtId="2" fontId="6" fillId="0" borderId="0" xfId="4" applyFont="1" applyAlignment="1">
      <alignment horizontal="right"/>
    </xf>
    <xf numFmtId="2" fontId="6" fillId="0" borderId="14" xfId="4" applyFont="1" applyBorder="1" applyAlignment="1">
      <alignment horizontal="center"/>
    </xf>
    <xf numFmtId="1" fontId="6" fillId="0" borderId="14" xfId="4" applyNumberFormat="1" applyFont="1" applyBorder="1" applyAlignment="1">
      <alignment horizontal="center"/>
    </xf>
    <xf numFmtId="2" fontId="4" fillId="0" borderId="0" xfId="8" applyFont="1"/>
    <xf numFmtId="2" fontId="4" fillId="0" borderId="0" xfId="8" applyFont="1" applyProtection="1">
      <protection locked="0"/>
    </xf>
    <xf numFmtId="2" fontId="4" fillId="0" borderId="17" xfId="8" applyFont="1" applyBorder="1" applyProtection="1">
      <protection locked="0"/>
    </xf>
    <xf numFmtId="2" fontId="4" fillId="0" borderId="14" xfId="8" applyFont="1" applyBorder="1"/>
    <xf numFmtId="2" fontId="4" fillId="0" borderId="12" xfId="8" applyFont="1" applyBorder="1" applyProtection="1">
      <protection locked="0"/>
    </xf>
    <xf numFmtId="2" fontId="4" fillId="0" borderId="14" xfId="8" applyFont="1" applyBorder="1" applyProtection="1">
      <protection locked="0"/>
    </xf>
    <xf numFmtId="2" fontId="33" fillId="0" borderId="14" xfId="8" applyBorder="1"/>
    <xf numFmtId="2" fontId="15" fillId="0" borderId="14" xfId="8" applyFont="1" applyBorder="1"/>
    <xf numFmtId="2" fontId="33" fillId="0" borderId="11" xfId="8" applyBorder="1"/>
    <xf numFmtId="164" fontId="4" fillId="0" borderId="0" xfId="8" applyNumberFormat="1" applyFont="1" applyAlignment="1">
      <alignment horizontal="right"/>
    </xf>
    <xf numFmtId="2" fontId="4" fillId="0" borderId="0" xfId="8" applyFont="1" applyAlignment="1">
      <alignment horizontal="right"/>
    </xf>
    <xf numFmtId="2" fontId="4" fillId="0" borderId="16" xfId="8" applyFont="1" applyBorder="1"/>
    <xf numFmtId="2" fontId="4" fillId="0" borderId="17" xfId="8" applyFont="1" applyBorder="1" applyAlignment="1">
      <alignment horizontal="right"/>
    </xf>
    <xf numFmtId="164" fontId="4" fillId="0" borderId="17" xfId="8" applyNumberFormat="1" applyFont="1" applyBorder="1" applyAlignment="1">
      <alignment horizontal="right"/>
    </xf>
    <xf numFmtId="2" fontId="4" fillId="0" borderId="15" xfId="8" applyFont="1" applyBorder="1" applyAlignment="1">
      <alignment horizontal="right"/>
    </xf>
    <xf numFmtId="2" fontId="4" fillId="0" borderId="18" xfId="8" applyFont="1" applyBorder="1" applyAlignment="1">
      <alignment horizontal="right"/>
    </xf>
    <xf numFmtId="4" fontId="4" fillId="0" borderId="0" xfId="8" applyNumberFormat="1" applyFont="1" applyAlignment="1">
      <alignment horizontal="right"/>
    </xf>
    <xf numFmtId="164" fontId="4" fillId="0" borderId="15" xfId="8" applyNumberFormat="1" applyFont="1" applyBorder="1" applyAlignment="1">
      <alignment horizontal="right"/>
    </xf>
    <xf numFmtId="2" fontId="4" fillId="0" borderId="0" xfId="8" applyFont="1" applyAlignment="1" applyProtection="1">
      <alignment horizontal="right"/>
      <protection locked="0"/>
    </xf>
    <xf numFmtId="4" fontId="4" fillId="0" borderId="0" xfId="8" applyNumberFormat="1" applyFont="1" applyAlignment="1" applyProtection="1">
      <alignment horizontal="right"/>
      <protection locked="0"/>
    </xf>
    <xf numFmtId="2" fontId="4" fillId="0" borderId="15" xfId="8" applyFont="1" applyBorder="1" applyAlignment="1" applyProtection="1">
      <alignment horizontal="right"/>
      <protection locked="0"/>
    </xf>
    <xf numFmtId="2" fontId="4" fillId="0" borderId="12" xfId="8" applyFont="1" applyBorder="1" applyAlignment="1">
      <alignment horizontal="right"/>
    </xf>
    <xf numFmtId="164" fontId="4" fillId="0" borderId="12" xfId="8" applyNumberFormat="1" applyFont="1" applyBorder="1" applyAlignment="1">
      <alignment horizontal="right"/>
    </xf>
    <xf numFmtId="2" fontId="4" fillId="0" borderId="13" xfId="8" applyFont="1" applyBorder="1" applyAlignment="1">
      <alignment horizontal="right"/>
    </xf>
    <xf numFmtId="2" fontId="6" fillId="0" borderId="0" xfId="8" applyFont="1" applyAlignment="1">
      <alignment horizontal="right"/>
    </xf>
    <xf numFmtId="2" fontId="6" fillId="0" borderId="14" xfId="8" applyFont="1" applyBorder="1" applyAlignment="1">
      <alignment horizontal="center"/>
    </xf>
    <xf numFmtId="1" fontId="6" fillId="0" borderId="14" xfId="8" applyNumberFormat="1" applyFont="1" applyBorder="1" applyAlignment="1">
      <alignment horizontal="center"/>
    </xf>
    <xf numFmtId="0" fontId="35" fillId="0" borderId="0" xfId="0" applyFont="1" applyAlignment="1" applyProtection="1">
      <alignment wrapText="1"/>
      <protection locked="0"/>
    </xf>
    <xf numFmtId="0" fontId="36" fillId="0" borderId="0" xfId="0" applyFont="1" applyAlignment="1" applyProtection="1">
      <alignment wrapText="1"/>
      <protection locked="0"/>
    </xf>
    <xf numFmtId="164" fontId="36" fillId="0" borderId="0" xfId="0" applyNumberFormat="1" applyFont="1" applyAlignment="1" applyProtection="1">
      <alignment horizontal="center" wrapText="1"/>
      <protection locked="0"/>
    </xf>
    <xf numFmtId="0" fontId="37" fillId="0" borderId="0" xfId="0" applyFont="1" applyAlignment="1" applyProtection="1">
      <alignment horizontal="left" wrapText="1"/>
      <protection locked="0"/>
    </xf>
    <xf numFmtId="0" fontId="37" fillId="0" borderId="0" xfId="0" applyFont="1" applyAlignment="1" applyProtection="1">
      <alignment wrapText="1"/>
      <protection locked="0"/>
    </xf>
    <xf numFmtId="2" fontId="8" fillId="0" borderId="0" xfId="0" applyNumberFormat="1" applyFont="1" applyAlignment="1">
      <alignment horizontal="left" vertical="top"/>
    </xf>
    <xf numFmtId="2" fontId="8" fillId="0" borderId="0" xfId="0" applyNumberFormat="1" applyFont="1" applyAlignment="1" applyProtection="1">
      <alignment horizontal="left"/>
      <protection locked="0"/>
    </xf>
    <xf numFmtId="2" fontId="8" fillId="0" borderId="19" xfId="0" applyNumberFormat="1" applyFont="1" applyBorder="1" applyAlignment="1">
      <alignment horizontal="left"/>
    </xf>
    <xf numFmtId="2" fontId="8" fillId="0" borderId="2" xfId="0" applyNumberFormat="1" applyFont="1" applyBorder="1" applyAlignment="1">
      <alignment horizontal="left"/>
    </xf>
    <xf numFmtId="2" fontId="8" fillId="0" borderId="0" xfId="0" applyNumberFormat="1" applyFont="1" applyAlignment="1">
      <alignment horizontal="left" vertical="top" wrapText="1"/>
    </xf>
    <xf numFmtId="2" fontId="8" fillId="0" borderId="0" xfId="0" applyNumberFormat="1" applyFont="1" applyAlignment="1">
      <alignment horizontal="left"/>
    </xf>
    <xf numFmtId="2" fontId="8" fillId="0" borderId="19" xfId="0" applyNumberFormat="1" applyFont="1" applyBorder="1" applyAlignment="1">
      <alignment horizontal="left" vertical="top"/>
    </xf>
    <xf numFmtId="2" fontId="8" fillId="0" borderId="19" xfId="0" applyNumberFormat="1" applyFont="1" applyBorder="1" applyAlignment="1" applyProtection="1">
      <alignment horizontal="left"/>
      <protection locked="0"/>
    </xf>
    <xf numFmtId="2" fontId="8" fillId="0" borderId="1" xfId="0" applyNumberFormat="1" applyFont="1" applyBorder="1" applyAlignment="1">
      <alignment horizontal="left" vertical="top"/>
    </xf>
    <xf numFmtId="0" fontId="29" fillId="0" borderId="29" xfId="0" applyFont="1" applyBorder="1" applyAlignment="1">
      <alignment horizontal="center"/>
    </xf>
    <xf numFmtId="0" fontId="20" fillId="0" borderId="27" xfId="0" applyFont="1" applyBorder="1" applyAlignment="1">
      <alignment horizontal="center"/>
    </xf>
    <xf numFmtId="0" fontId="21" fillId="0" borderId="22" xfId="0" applyFont="1" applyBorder="1" applyAlignment="1">
      <alignment horizontal="center" wrapText="1"/>
    </xf>
    <xf numFmtId="0" fontId="21" fillId="0" borderId="23" xfId="0" applyFont="1" applyBorder="1" applyAlignment="1">
      <alignment horizontal="center" wrapText="1"/>
    </xf>
    <xf numFmtId="0" fontId="29" fillId="0" borderId="27" xfId="0" applyFont="1" applyBorder="1" applyAlignment="1">
      <alignment horizontal="center"/>
    </xf>
    <xf numFmtId="0" fontId="20" fillId="0" borderId="28" xfId="0" applyFont="1" applyBorder="1" applyAlignment="1">
      <alignment horizontal="center"/>
    </xf>
    <xf numFmtId="0" fontId="29" fillId="0" borderId="0" xfId="0" applyFont="1" applyAlignment="1">
      <alignment horizontal="center"/>
    </xf>
    <xf numFmtId="0" fontId="20" fillId="0" borderId="0" xfId="0" applyFont="1" applyAlignment="1">
      <alignment horizontal="center"/>
    </xf>
    <xf numFmtId="0" fontId="29" fillId="0" borderId="21" xfId="0" applyFont="1" applyBorder="1" applyAlignment="1">
      <alignment horizontal="center" wrapText="1"/>
    </xf>
    <xf numFmtId="0" fontId="29" fillId="0" borderId="24" xfId="0" applyFont="1" applyBorder="1" applyAlignment="1">
      <alignment horizontal="center" wrapText="1"/>
    </xf>
    <xf numFmtId="0" fontId="29" fillId="0" borderId="30" xfId="0" applyFont="1" applyBorder="1" applyAlignment="1">
      <alignment horizontal="center" wrapText="1"/>
    </xf>
    <xf numFmtId="0" fontId="21" fillId="0" borderId="0" xfId="0" applyFont="1" applyAlignment="1">
      <alignment horizontal="center" wrapText="1"/>
    </xf>
    <xf numFmtId="0" fontId="21" fillId="0" borderId="25" xfId="0" applyFont="1" applyBorder="1" applyAlignment="1">
      <alignment horizontal="center" wrapText="1"/>
    </xf>
  </cellXfs>
  <cellStyles count="20">
    <cellStyle name="Currency 2" xfId="2" xr:uid="{84A90CAF-E48D-4CB2-AF2A-A7DF83C5DACC}"/>
    <cellStyle name="Currency 2 2" xfId="10" xr:uid="{7AD969A4-5726-4A25-A3EE-0E2D77F850C0}"/>
    <cellStyle name="Currency 2 2 2" xfId="16" xr:uid="{4B2FFC47-9F62-4C0C-B976-F7F64359AD4C}"/>
    <cellStyle name="Currency 2 3" xfId="12" xr:uid="{DFB7786D-5E48-4A8A-A5A4-7CB6FD05EED6}"/>
    <cellStyle name="Currency 2 4" xfId="7" xr:uid="{4368AC42-11CA-4AF7-A79D-582B0CD7D877}"/>
    <cellStyle name="Hyperlink" xfId="3" builtinId="8"/>
    <cellStyle name="Hyperlink 2" xfId="5" xr:uid="{6F087A61-3413-40CB-8831-D8A37048DBC6}"/>
    <cellStyle name="Normal" xfId="0" builtinId="0"/>
    <cellStyle name="Normal 2" xfId="1" xr:uid="{90212476-731B-4B15-9D9C-9F18B510BA0C}"/>
    <cellStyle name="Normal 2 2" xfId="9" xr:uid="{C4FB6D94-B930-48D5-AECE-19EB4DF53F94}"/>
    <cellStyle name="Normal 2 2 2" xfId="15" xr:uid="{69871B14-DFFC-4B81-BEE5-FC68505163D6}"/>
    <cellStyle name="Normal 2 3" xfId="11" xr:uid="{F90319EC-50B4-4F47-97BC-83F681E6D4FE}"/>
    <cellStyle name="Normal 2 3 2" xfId="17" xr:uid="{5A2D81EA-09A9-47BC-A2B7-A1255ED8875E}"/>
    <cellStyle name="Normal 2 4" xfId="13" xr:uid="{424B661B-B268-48FA-8539-665544C2F196}"/>
    <cellStyle name="Normal 2 5" xfId="6" xr:uid="{9FAD1690-C031-483D-B415-6D6CA47EB17C}"/>
    <cellStyle name="Normal 3" xfId="8" xr:uid="{983E23E4-42B6-4BCB-834C-3ABD89819C4A}"/>
    <cellStyle name="Normal 3 2" xfId="19" xr:uid="{30B1BFD3-3AE7-4D8A-9449-3EDACB36B46F}"/>
    <cellStyle name="Normal 3 3" xfId="18" xr:uid="{022985FC-0E40-4D74-8FCA-26C7DA587B4F}"/>
    <cellStyle name="Normal 4" xfId="4" xr:uid="{F19AFB00-823F-46FB-8338-9E519C13E602}"/>
    <cellStyle name="Percent 2" xfId="14" xr:uid="{65F74278-AD9E-4697-9035-F51BD7A4479C}"/>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clferrin\Downloads\Wheat-High%20Yield%20Threshold%2020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heat-TW"/>
      <sheetName val="Chemicals"/>
      <sheetName val="Machinery"/>
      <sheetName val="Seed"/>
      <sheetName val="Rates"/>
      <sheetName val="Mach Info"/>
    </sheetNames>
    <sheetDataSet>
      <sheetData sheetId="0"/>
      <sheetData sheetId="1"/>
      <sheetData sheetId="2">
        <row r="7">
          <cell r="A7">
            <v>1</v>
          </cell>
          <cell r="B7" t="str">
            <v>COMBINE</v>
          </cell>
          <cell r="C7">
            <v>450000</v>
          </cell>
          <cell r="D7">
            <v>172.25</v>
          </cell>
          <cell r="E7">
            <v>165.13</v>
          </cell>
          <cell r="F7">
            <v>337.38</v>
          </cell>
          <cell r="G7">
            <v>0.18</v>
          </cell>
          <cell r="H7" t="str">
            <v>-</v>
          </cell>
          <cell r="I7" t="str">
            <v>-</v>
          </cell>
          <cell r="J7" t="str">
            <v>-</v>
          </cell>
          <cell r="K7">
            <v>31.01</v>
          </cell>
          <cell r="L7">
            <v>29.72</v>
          </cell>
          <cell r="M7">
            <v>60.730000000000004</v>
          </cell>
        </row>
        <row r="8">
          <cell r="A8">
            <v>2</v>
          </cell>
          <cell r="B8" t="str">
            <v>COMBINE LARGE</v>
          </cell>
          <cell r="C8">
            <v>600000</v>
          </cell>
          <cell r="D8">
            <v>229.67</v>
          </cell>
          <cell r="E8">
            <v>220.17</v>
          </cell>
          <cell r="F8">
            <v>449.84</v>
          </cell>
          <cell r="G8">
            <v>0.12</v>
          </cell>
          <cell r="H8" t="str">
            <v>-</v>
          </cell>
          <cell r="I8" t="str">
            <v>-</v>
          </cell>
          <cell r="J8" t="str">
            <v>-</v>
          </cell>
          <cell r="K8">
            <v>27.56</v>
          </cell>
          <cell r="L8">
            <v>26.42</v>
          </cell>
          <cell r="M8">
            <v>53.980000000000004</v>
          </cell>
        </row>
        <row r="9">
          <cell r="A9">
            <v>3</v>
          </cell>
          <cell r="B9" t="str">
            <v>COMBINE LARGE W/ HEADER 30'</v>
          </cell>
          <cell r="C9">
            <v>837500</v>
          </cell>
          <cell r="D9">
            <v>320.58</v>
          </cell>
          <cell r="E9">
            <v>307.33</v>
          </cell>
          <cell r="F9">
            <v>627.91</v>
          </cell>
          <cell r="G9">
            <v>0.12</v>
          </cell>
          <cell r="H9" t="str">
            <v>-</v>
          </cell>
          <cell r="I9" t="str">
            <v>-</v>
          </cell>
          <cell r="J9" t="str">
            <v>-</v>
          </cell>
          <cell r="K9">
            <v>38.47</v>
          </cell>
          <cell r="L9">
            <v>36.880000000000003</v>
          </cell>
          <cell r="M9">
            <v>75.349999999999994</v>
          </cell>
        </row>
        <row r="10">
          <cell r="A10">
            <v>4</v>
          </cell>
          <cell r="B10" t="str">
            <v>COMBINE W/ HEADER 20'</v>
          </cell>
          <cell r="C10">
            <v>662500</v>
          </cell>
          <cell r="D10">
            <v>253.59</v>
          </cell>
          <cell r="E10">
            <v>243.11</v>
          </cell>
          <cell r="F10">
            <v>496.70000000000005</v>
          </cell>
          <cell r="G10">
            <v>0.18</v>
          </cell>
          <cell r="H10" t="str">
            <v>-</v>
          </cell>
          <cell r="I10" t="str">
            <v>-</v>
          </cell>
          <cell r="J10" t="str">
            <v>-</v>
          </cell>
          <cell r="K10">
            <v>45.65</v>
          </cell>
          <cell r="L10">
            <v>43.76</v>
          </cell>
          <cell r="M10">
            <v>89.41</v>
          </cell>
        </row>
        <row r="11">
          <cell r="A11">
            <v>5</v>
          </cell>
          <cell r="B11" t="str">
            <v>COTTON PICKER 4-ROW MODULE</v>
          </cell>
          <cell r="C11">
            <v>175000</v>
          </cell>
          <cell r="D11">
            <v>79.55</v>
          </cell>
          <cell r="E11">
            <v>80.36</v>
          </cell>
          <cell r="F11">
            <v>159.91</v>
          </cell>
          <cell r="G11">
            <v>0.38</v>
          </cell>
          <cell r="H11" t="str">
            <v>-</v>
          </cell>
          <cell r="I11" t="str">
            <v>-</v>
          </cell>
          <cell r="J11" t="str">
            <v>-</v>
          </cell>
          <cell r="K11">
            <v>30.23</v>
          </cell>
          <cell r="L11">
            <v>30.54</v>
          </cell>
          <cell r="M11">
            <v>60.769999999999996</v>
          </cell>
        </row>
        <row r="12">
          <cell r="A12">
            <v>6</v>
          </cell>
          <cell r="B12" t="str">
            <v>COTTON PICKER 4-ROW</v>
          </cell>
          <cell r="C12">
            <v>850000</v>
          </cell>
          <cell r="D12">
            <v>386.38</v>
          </cell>
          <cell r="E12">
            <v>390.33</v>
          </cell>
          <cell r="F12">
            <v>776.71</v>
          </cell>
          <cell r="G12">
            <v>0.25</v>
          </cell>
          <cell r="H12" t="str">
            <v>-</v>
          </cell>
          <cell r="I12" t="str">
            <v>-</v>
          </cell>
          <cell r="J12" t="str">
            <v>-</v>
          </cell>
          <cell r="K12">
            <v>96.6</v>
          </cell>
          <cell r="L12">
            <v>97.58</v>
          </cell>
          <cell r="M12">
            <v>194.18</v>
          </cell>
        </row>
        <row r="13">
          <cell r="A13">
            <v>6.1</v>
          </cell>
          <cell r="B13" t="str">
            <v>COTTON PICKER 6-ROW</v>
          </cell>
          <cell r="C13">
            <v>1000000</v>
          </cell>
          <cell r="D13">
            <v>454.56</v>
          </cell>
          <cell r="E13">
            <v>459.21</v>
          </cell>
          <cell r="F13">
            <v>913.77</v>
          </cell>
          <cell r="G13">
            <v>0.2</v>
          </cell>
          <cell r="H13" t="str">
            <v>-</v>
          </cell>
          <cell r="I13" t="str">
            <v>-</v>
          </cell>
          <cell r="J13" t="str">
            <v>-</v>
          </cell>
          <cell r="K13">
            <v>90.91</v>
          </cell>
          <cell r="L13">
            <v>91.84</v>
          </cell>
          <cell r="M13">
            <v>182.75</v>
          </cell>
        </row>
        <row r="14">
          <cell r="A14">
            <v>7</v>
          </cell>
          <cell r="B14" t="str">
            <v>HIBOY 90'</v>
          </cell>
          <cell r="C14">
            <v>425000</v>
          </cell>
          <cell r="D14">
            <v>203.81</v>
          </cell>
          <cell r="E14">
            <v>239.93</v>
          </cell>
          <cell r="F14">
            <v>443.74</v>
          </cell>
          <cell r="G14">
            <v>0.03</v>
          </cell>
          <cell r="H14" t="str">
            <v>-</v>
          </cell>
          <cell r="I14" t="str">
            <v>-</v>
          </cell>
          <cell r="J14" t="str">
            <v>-</v>
          </cell>
          <cell r="K14">
            <v>6.11</v>
          </cell>
          <cell r="L14">
            <v>7.2</v>
          </cell>
          <cell r="M14">
            <v>13.31</v>
          </cell>
        </row>
        <row r="15">
          <cell r="A15">
            <v>8</v>
          </cell>
          <cell r="B15" t="str">
            <v>TOBACCO HAND HAR. RIDING AID  4-ROW</v>
          </cell>
          <cell r="C15">
            <v>80000</v>
          </cell>
          <cell r="D15">
            <v>28.65</v>
          </cell>
          <cell r="E15">
            <v>33.909999999999997</v>
          </cell>
          <cell r="F15">
            <v>62.559999999999995</v>
          </cell>
          <cell r="G15">
            <v>1.53</v>
          </cell>
          <cell r="H15" t="str">
            <v>-</v>
          </cell>
          <cell r="I15" t="str">
            <v>-</v>
          </cell>
          <cell r="J15" t="str">
            <v>-</v>
          </cell>
          <cell r="K15">
            <v>43.83</v>
          </cell>
          <cell r="L15">
            <v>51.88</v>
          </cell>
          <cell r="M15">
            <v>95.710000000000008</v>
          </cell>
        </row>
        <row r="16">
          <cell r="A16">
            <v>9</v>
          </cell>
          <cell r="B16" t="str">
            <v>TOBACCO PICKER 2-ROW</v>
          </cell>
          <cell r="C16">
            <v>120000</v>
          </cell>
          <cell r="D16">
            <v>45.93</v>
          </cell>
          <cell r="E16">
            <v>44.09</v>
          </cell>
          <cell r="F16">
            <v>90.02000000000001</v>
          </cell>
          <cell r="G16">
            <v>0.92</v>
          </cell>
          <cell r="H16" t="str">
            <v>-</v>
          </cell>
          <cell r="I16" t="str">
            <v>-</v>
          </cell>
          <cell r="J16" t="str">
            <v>-</v>
          </cell>
          <cell r="K16">
            <v>42.26</v>
          </cell>
          <cell r="L16">
            <v>40.56</v>
          </cell>
          <cell r="M16">
            <v>82.82</v>
          </cell>
        </row>
        <row r="17">
          <cell r="A17">
            <v>10</v>
          </cell>
          <cell r="B17" t="str">
            <v>TRACTOR 50-60 HP (1)</v>
          </cell>
          <cell r="C17">
            <v>30000</v>
          </cell>
          <cell r="D17">
            <v>9.5</v>
          </cell>
          <cell r="E17">
            <v>7.73</v>
          </cell>
          <cell r="F17">
            <v>17.23</v>
          </cell>
          <cell r="G17" t="str">
            <v>-</v>
          </cell>
          <cell r="H17" t="str">
            <v>-</v>
          </cell>
          <cell r="I17" t="str">
            <v>-</v>
          </cell>
          <cell r="J17" t="str">
            <v>-</v>
          </cell>
          <cell r="K17" t="str">
            <v>-</v>
          </cell>
          <cell r="L17" t="str">
            <v>-</v>
          </cell>
          <cell r="M17" t="str">
            <v>-</v>
          </cell>
        </row>
        <row r="18">
          <cell r="A18">
            <v>11</v>
          </cell>
          <cell r="B18" t="str">
            <v>TRACTOR 70-80 HP (2)</v>
          </cell>
          <cell r="C18">
            <v>60000</v>
          </cell>
          <cell r="D18">
            <v>14.7</v>
          </cell>
          <cell r="E18">
            <v>15.47</v>
          </cell>
          <cell r="F18">
            <v>30.17</v>
          </cell>
          <cell r="G18" t="str">
            <v>-</v>
          </cell>
          <cell r="H18" t="str">
            <v>-</v>
          </cell>
          <cell r="I18" t="str">
            <v>-</v>
          </cell>
          <cell r="J18" t="str">
            <v>-</v>
          </cell>
          <cell r="K18" t="str">
            <v>-</v>
          </cell>
          <cell r="L18" t="str">
            <v>-</v>
          </cell>
          <cell r="M18" t="str">
            <v>-</v>
          </cell>
        </row>
        <row r="19">
          <cell r="A19">
            <v>12</v>
          </cell>
          <cell r="B19" t="str">
            <v>TRACTOR 95-105 HP (3)</v>
          </cell>
          <cell r="C19">
            <v>80000</v>
          </cell>
          <cell r="D19">
            <v>19.59</v>
          </cell>
          <cell r="E19">
            <v>20.63</v>
          </cell>
          <cell r="F19">
            <v>40.22</v>
          </cell>
          <cell r="G19" t="str">
            <v>-</v>
          </cell>
          <cell r="H19" t="str">
            <v>-</v>
          </cell>
          <cell r="I19" t="str">
            <v>-</v>
          </cell>
          <cell r="J19" t="str">
            <v>-</v>
          </cell>
          <cell r="K19" t="str">
            <v>-</v>
          </cell>
          <cell r="L19" t="str">
            <v>-</v>
          </cell>
          <cell r="M19" t="str">
            <v>-</v>
          </cell>
        </row>
        <row r="20">
          <cell r="A20">
            <v>13</v>
          </cell>
          <cell r="B20" t="str">
            <v>TRACTOR 115-125 HP (4)</v>
          </cell>
          <cell r="C20">
            <v>120000</v>
          </cell>
          <cell r="D20">
            <v>24.75</v>
          </cell>
          <cell r="E20">
            <v>30.94</v>
          </cell>
          <cell r="F20">
            <v>55.69</v>
          </cell>
          <cell r="G20" t="str">
            <v>-</v>
          </cell>
          <cell r="H20" t="str">
            <v>-</v>
          </cell>
          <cell r="I20" t="str">
            <v>-</v>
          </cell>
          <cell r="J20" t="str">
            <v>-</v>
          </cell>
          <cell r="K20" t="str">
            <v>-</v>
          </cell>
          <cell r="L20" t="str">
            <v>-</v>
          </cell>
          <cell r="M20" t="str">
            <v>-</v>
          </cell>
        </row>
        <row r="21">
          <cell r="A21">
            <v>14</v>
          </cell>
          <cell r="B21" t="str">
            <v>TRACTOR 135-145 HP (5)</v>
          </cell>
          <cell r="C21">
            <v>130000</v>
          </cell>
          <cell r="D21">
            <v>28.36</v>
          </cell>
          <cell r="E21">
            <v>33.520000000000003</v>
          </cell>
          <cell r="F21">
            <v>61.88</v>
          </cell>
          <cell r="G21" t="str">
            <v>-</v>
          </cell>
          <cell r="H21" t="str">
            <v>-</v>
          </cell>
          <cell r="I21" t="str">
            <v>-</v>
          </cell>
          <cell r="J21" t="str">
            <v>-</v>
          </cell>
          <cell r="K21" t="str">
            <v>-</v>
          </cell>
          <cell r="L21" t="str">
            <v>-</v>
          </cell>
          <cell r="M21" t="str">
            <v>-</v>
          </cell>
        </row>
        <row r="22">
          <cell r="A22">
            <v>15</v>
          </cell>
          <cell r="B22" t="str">
            <v>TRACTOR 155-165 HP (6)</v>
          </cell>
          <cell r="C22">
            <v>145000</v>
          </cell>
          <cell r="D22">
            <v>32.229999999999997</v>
          </cell>
          <cell r="E22">
            <v>37.380000000000003</v>
          </cell>
          <cell r="F22">
            <v>69.61</v>
          </cell>
          <cell r="G22" t="str">
            <v>-</v>
          </cell>
          <cell r="H22" t="str">
            <v>-</v>
          </cell>
          <cell r="I22" t="str">
            <v>-</v>
          </cell>
          <cell r="J22" t="str">
            <v>-</v>
          </cell>
          <cell r="K22" t="str">
            <v>-</v>
          </cell>
          <cell r="L22" t="str">
            <v>-</v>
          </cell>
          <cell r="M22" t="str">
            <v>-</v>
          </cell>
        </row>
        <row r="23">
          <cell r="A23">
            <v>16</v>
          </cell>
          <cell r="B23" t="str">
            <v>TRACTOR 175-185 HP (7)</v>
          </cell>
          <cell r="C23">
            <v>180000</v>
          </cell>
          <cell r="D23">
            <v>37.130000000000003</v>
          </cell>
          <cell r="E23">
            <v>46.41</v>
          </cell>
          <cell r="F23">
            <v>83.539999999999992</v>
          </cell>
          <cell r="G23" t="str">
            <v>-</v>
          </cell>
          <cell r="H23" t="str">
            <v>-</v>
          </cell>
          <cell r="I23" t="str">
            <v>-</v>
          </cell>
          <cell r="J23" t="str">
            <v>-</v>
          </cell>
          <cell r="K23" t="str">
            <v>-</v>
          </cell>
          <cell r="L23" t="str">
            <v>-</v>
          </cell>
          <cell r="M23" t="str">
            <v>-</v>
          </cell>
        </row>
        <row r="24">
          <cell r="A24">
            <v>16.100000000000001</v>
          </cell>
          <cell r="B24" t="str">
            <v>TRACTOR 195-205 HP (8)</v>
          </cell>
          <cell r="C24">
            <v>215000</v>
          </cell>
          <cell r="D24">
            <v>49.76</v>
          </cell>
          <cell r="E24">
            <v>55.43</v>
          </cell>
          <cell r="F24">
            <v>105.19</v>
          </cell>
          <cell r="G24" t="str">
            <v>-</v>
          </cell>
          <cell r="H24" t="str">
            <v>-</v>
          </cell>
          <cell r="I24" t="str">
            <v>-</v>
          </cell>
          <cell r="J24" t="str">
            <v>-</v>
          </cell>
          <cell r="K24" t="str">
            <v>-</v>
          </cell>
          <cell r="L24" t="str">
            <v>-</v>
          </cell>
          <cell r="M24" t="str">
            <v>-</v>
          </cell>
        </row>
        <row r="25">
          <cell r="A25">
            <v>17</v>
          </cell>
          <cell r="B25" t="str">
            <v>TRACTOR 245-255HP (9)</v>
          </cell>
          <cell r="C25">
            <v>337500</v>
          </cell>
          <cell r="D25">
            <v>48.37</v>
          </cell>
          <cell r="E25">
            <v>87.02</v>
          </cell>
          <cell r="F25">
            <v>135.38999999999999</v>
          </cell>
          <cell r="G25" t="str">
            <v>-</v>
          </cell>
          <cell r="H25" t="str">
            <v>-</v>
          </cell>
          <cell r="I25" t="str">
            <v>-</v>
          </cell>
          <cell r="J25" t="str">
            <v>-</v>
          </cell>
          <cell r="K25" t="str">
            <v>-</v>
          </cell>
          <cell r="L25" t="str">
            <v>-</v>
          </cell>
          <cell r="M25" t="str">
            <v>-</v>
          </cell>
        </row>
        <row r="26">
          <cell r="A26">
            <v>17.100000000000001</v>
          </cell>
          <cell r="B26" t="str">
            <v>VEGETABLE PICKER  4-ROW</v>
          </cell>
          <cell r="C26">
            <v>166591.17768898606</v>
          </cell>
          <cell r="D26">
            <v>55.95</v>
          </cell>
          <cell r="E26">
            <v>81.510000000000005</v>
          </cell>
          <cell r="F26">
            <v>137.46</v>
          </cell>
          <cell r="G26">
            <v>0.25</v>
          </cell>
          <cell r="H26" t="str">
            <v>-</v>
          </cell>
          <cell r="I26" t="str">
            <v>-</v>
          </cell>
          <cell r="J26" t="str">
            <v>-</v>
          </cell>
          <cell r="K26">
            <v>13.99</v>
          </cell>
          <cell r="L26">
            <v>20.38</v>
          </cell>
          <cell r="M26">
            <v>34.369999999999997</v>
          </cell>
        </row>
        <row r="27">
          <cell r="A27">
            <v>17.2</v>
          </cell>
          <cell r="B27" t="str">
            <v>VEGETABLE PICKER  1-ROW</v>
          </cell>
          <cell r="C27">
            <v>57500</v>
          </cell>
          <cell r="D27">
            <v>23.26</v>
          </cell>
          <cell r="E27">
            <v>25.72</v>
          </cell>
          <cell r="F27">
            <v>48.980000000000004</v>
          </cell>
          <cell r="G27">
            <v>0.79</v>
          </cell>
          <cell r="H27" t="str">
            <v>-</v>
          </cell>
          <cell r="I27" t="str">
            <v>-</v>
          </cell>
          <cell r="J27" t="str">
            <v>-</v>
          </cell>
          <cell r="K27">
            <v>18.38</v>
          </cell>
          <cell r="L27">
            <v>20.32</v>
          </cell>
          <cell r="M27">
            <v>38.700000000000003</v>
          </cell>
        </row>
        <row r="28">
          <cell r="A28">
            <v>17.3</v>
          </cell>
          <cell r="B28" t="str">
            <v>FORAGE HARVESTER</v>
          </cell>
          <cell r="C28">
            <v>94500</v>
          </cell>
          <cell r="D28">
            <v>34.49</v>
          </cell>
          <cell r="E28">
            <v>35.869999999999997</v>
          </cell>
          <cell r="F28">
            <v>70.36</v>
          </cell>
          <cell r="G28">
            <v>0.56000000000000005</v>
          </cell>
          <cell r="H28" t="str">
            <v>-</v>
          </cell>
          <cell r="I28" t="str">
            <v>-</v>
          </cell>
          <cell r="J28" t="str">
            <v>-</v>
          </cell>
          <cell r="K28">
            <v>19.309999999999999</v>
          </cell>
          <cell r="L28">
            <v>20.09</v>
          </cell>
          <cell r="M28">
            <v>39.4</v>
          </cell>
        </row>
        <row r="30">
          <cell r="A30" t="str">
            <v>DRAWN IMPLEMENTS</v>
          </cell>
        </row>
        <row r="31">
          <cell r="A31">
            <v>18</v>
          </cell>
          <cell r="B31" t="str">
            <v>4-BOTTOM FLIP PLOW</v>
          </cell>
          <cell r="C31">
            <v>5678.4560264283691</v>
          </cell>
          <cell r="D31">
            <v>4.49</v>
          </cell>
          <cell r="E31">
            <v>2.89</v>
          </cell>
          <cell r="F31">
            <v>7.3800000000000008</v>
          </cell>
          <cell r="G31">
            <v>0.25</v>
          </cell>
          <cell r="H31">
            <v>1.1200000000000001</v>
          </cell>
          <cell r="I31">
            <v>0.72</v>
          </cell>
          <cell r="J31">
            <v>1.84</v>
          </cell>
          <cell r="K31">
            <v>4.8</v>
          </cell>
          <cell r="L31">
            <v>4.59</v>
          </cell>
          <cell r="M31">
            <v>9.39</v>
          </cell>
        </row>
        <row r="32">
          <cell r="A32">
            <v>19</v>
          </cell>
          <cell r="B32" t="str">
            <v>5-BOTTOM PLOW</v>
          </cell>
          <cell r="C32">
            <v>8983.9475962616634</v>
          </cell>
          <cell r="D32">
            <v>7.1</v>
          </cell>
          <cell r="E32">
            <v>4.57</v>
          </cell>
          <cell r="F32">
            <v>11.67</v>
          </cell>
          <cell r="G32">
            <v>0.2</v>
          </cell>
          <cell r="H32">
            <v>1.42</v>
          </cell>
          <cell r="I32">
            <v>0.91</v>
          </cell>
          <cell r="J32">
            <v>2.33</v>
          </cell>
          <cell r="K32">
            <v>5.34</v>
          </cell>
          <cell r="L32">
            <v>5.04</v>
          </cell>
          <cell r="M32">
            <v>10.379999999999999</v>
          </cell>
        </row>
        <row r="33">
          <cell r="A33">
            <v>20</v>
          </cell>
          <cell r="B33" t="str">
            <v>BALE WAGON</v>
          </cell>
          <cell r="C33">
            <v>5749.4454994487251</v>
          </cell>
          <cell r="D33">
            <v>2.2400000000000002</v>
          </cell>
          <cell r="E33">
            <v>4.37</v>
          </cell>
          <cell r="F33">
            <v>6.61</v>
          </cell>
          <cell r="G33">
            <v>0.17</v>
          </cell>
          <cell r="H33">
            <v>0.38</v>
          </cell>
          <cell r="I33">
            <v>0.74</v>
          </cell>
          <cell r="J33">
            <v>1.1200000000000001</v>
          </cell>
          <cell r="K33">
            <v>2</v>
          </cell>
          <cell r="L33">
            <v>2.06</v>
          </cell>
          <cell r="M33">
            <v>4.0600000000000005</v>
          </cell>
        </row>
        <row r="34">
          <cell r="A34">
            <v>21</v>
          </cell>
          <cell r="B34" t="str">
            <v>CHISEL PLOW 12'</v>
          </cell>
          <cell r="C34">
            <v>6568.6882037351625</v>
          </cell>
          <cell r="D34">
            <v>1.1000000000000001</v>
          </cell>
          <cell r="E34">
            <v>5.57</v>
          </cell>
          <cell r="F34">
            <v>6.67</v>
          </cell>
          <cell r="G34">
            <v>0.2</v>
          </cell>
          <cell r="H34">
            <v>0.22</v>
          </cell>
          <cell r="I34">
            <v>1.1100000000000001</v>
          </cell>
          <cell r="J34">
            <v>1.33</v>
          </cell>
          <cell r="K34">
            <v>4.1399999999999997</v>
          </cell>
          <cell r="L34">
            <v>5.24</v>
          </cell>
          <cell r="M34">
            <v>9.379999999999999</v>
          </cell>
        </row>
        <row r="35">
          <cell r="A35">
            <v>22</v>
          </cell>
          <cell r="B35" t="str">
            <v>CHISEL PLOW 14'</v>
          </cell>
          <cell r="C35">
            <v>7658.2528336175301</v>
          </cell>
          <cell r="D35">
            <v>1.28</v>
          </cell>
          <cell r="E35">
            <v>6.49</v>
          </cell>
          <cell r="F35">
            <v>7.7700000000000005</v>
          </cell>
          <cell r="G35">
            <v>0.17</v>
          </cell>
          <cell r="H35">
            <v>0.22</v>
          </cell>
          <cell r="I35">
            <v>1.1000000000000001</v>
          </cell>
          <cell r="J35">
            <v>1.32</v>
          </cell>
          <cell r="K35">
            <v>3.55</v>
          </cell>
          <cell r="L35">
            <v>4.6100000000000003</v>
          </cell>
          <cell r="M35">
            <v>8.16</v>
          </cell>
        </row>
        <row r="36">
          <cell r="A36">
            <v>23</v>
          </cell>
          <cell r="B36" t="str">
            <v>CHISEL PLOW 18'</v>
          </cell>
          <cell r="C36">
            <v>11722.110660151968</v>
          </cell>
          <cell r="D36">
            <v>1.96</v>
          </cell>
          <cell r="E36">
            <v>9.94</v>
          </cell>
          <cell r="F36">
            <v>11.899999999999999</v>
          </cell>
          <cell r="G36">
            <v>0.12</v>
          </cell>
          <cell r="H36">
            <v>0.24</v>
          </cell>
          <cell r="I36">
            <v>1.19</v>
          </cell>
          <cell r="J36">
            <v>1.43</v>
          </cell>
          <cell r="K36">
            <v>3.21</v>
          </cell>
          <cell r="L36">
            <v>4.91</v>
          </cell>
          <cell r="M36">
            <v>8.120000000000001</v>
          </cell>
        </row>
        <row r="37">
          <cell r="A37">
            <v>24</v>
          </cell>
          <cell r="B37" t="str">
            <v>COTTON TRAILER</v>
          </cell>
          <cell r="C37">
            <v>6267.014217913299</v>
          </cell>
          <cell r="D37">
            <v>3.3</v>
          </cell>
          <cell r="E37">
            <v>4.2300000000000004</v>
          </cell>
          <cell r="F37">
            <v>7.53</v>
          </cell>
          <cell r="G37">
            <v>0.34</v>
          </cell>
          <cell r="H37">
            <v>1.1200000000000001</v>
          </cell>
          <cell r="I37">
            <v>1.44</v>
          </cell>
          <cell r="J37">
            <v>2.56</v>
          </cell>
          <cell r="K37">
            <v>4.3499999999999996</v>
          </cell>
          <cell r="L37">
            <v>4.07</v>
          </cell>
          <cell r="M37">
            <v>8.42</v>
          </cell>
        </row>
        <row r="38">
          <cell r="A38">
            <v>25</v>
          </cell>
          <cell r="B38" t="str">
            <v>CULTIPACKER</v>
          </cell>
          <cell r="C38">
            <v>2674.287443898811</v>
          </cell>
          <cell r="D38">
            <v>0.36</v>
          </cell>
          <cell r="E38">
            <v>3.24</v>
          </cell>
          <cell r="F38">
            <v>3.6</v>
          </cell>
          <cell r="G38">
            <v>0.2</v>
          </cell>
          <cell r="H38">
            <v>7.0000000000000007E-2</v>
          </cell>
          <cell r="I38">
            <v>0.65</v>
          </cell>
          <cell r="J38">
            <v>0.72</v>
          </cell>
          <cell r="K38">
            <v>3.01</v>
          </cell>
          <cell r="L38">
            <v>3.74</v>
          </cell>
          <cell r="M38">
            <v>6.75</v>
          </cell>
        </row>
        <row r="39">
          <cell r="A39">
            <v>26</v>
          </cell>
          <cell r="B39" t="str">
            <v>CULTIVATOR 1-ROW</v>
          </cell>
          <cell r="C39">
            <v>1069.4079006635352</v>
          </cell>
          <cell r="D39">
            <v>0.23</v>
          </cell>
          <cell r="E39">
            <v>1.21</v>
          </cell>
          <cell r="F39">
            <v>1.44</v>
          </cell>
          <cell r="G39">
            <v>1.18</v>
          </cell>
          <cell r="H39">
            <v>0.27</v>
          </cell>
          <cell r="I39">
            <v>1.43</v>
          </cell>
          <cell r="J39">
            <v>1.7</v>
          </cell>
          <cell r="K39">
            <v>11.48</v>
          </cell>
          <cell r="L39">
            <v>10.55</v>
          </cell>
          <cell r="M39">
            <v>22.03</v>
          </cell>
        </row>
        <row r="40">
          <cell r="A40">
            <v>27</v>
          </cell>
          <cell r="B40" t="str">
            <v>CULTIVATOR 2-ROW</v>
          </cell>
          <cell r="C40">
            <v>2296.6202306790578</v>
          </cell>
          <cell r="D40">
            <v>0.49</v>
          </cell>
          <cell r="E40">
            <v>2.59</v>
          </cell>
          <cell r="F40">
            <v>3.08</v>
          </cell>
          <cell r="G40">
            <v>0.56000000000000005</v>
          </cell>
          <cell r="H40">
            <v>0.27</v>
          </cell>
          <cell r="I40">
            <v>1.45</v>
          </cell>
          <cell r="J40">
            <v>1.72</v>
          </cell>
          <cell r="K40">
            <v>5.59</v>
          </cell>
          <cell r="L40">
            <v>5.78</v>
          </cell>
          <cell r="M40">
            <v>11.370000000000001</v>
          </cell>
        </row>
        <row r="41">
          <cell r="A41">
            <v>28</v>
          </cell>
          <cell r="B41" t="str">
            <v>CULTIVATOR 4-ROW</v>
          </cell>
          <cell r="C41">
            <v>3881.0178702851608</v>
          </cell>
          <cell r="D41">
            <v>1.03</v>
          </cell>
          <cell r="E41">
            <v>3.47</v>
          </cell>
          <cell r="F41">
            <v>4.5</v>
          </cell>
          <cell r="G41">
            <v>0.23</v>
          </cell>
          <cell r="H41">
            <v>0.24</v>
          </cell>
          <cell r="I41">
            <v>0.8</v>
          </cell>
          <cell r="J41">
            <v>1.04</v>
          </cell>
          <cell r="K41">
            <v>3.62</v>
          </cell>
          <cell r="L41">
            <v>4.3600000000000003</v>
          </cell>
          <cell r="M41">
            <v>7.98</v>
          </cell>
        </row>
        <row r="42">
          <cell r="A42">
            <v>29</v>
          </cell>
          <cell r="B42" t="str">
            <v>CULTIVATOR 6-ROW</v>
          </cell>
          <cell r="C42">
            <v>5163.6931972894245</v>
          </cell>
          <cell r="D42">
            <v>1.64</v>
          </cell>
          <cell r="E42">
            <v>3.69</v>
          </cell>
          <cell r="F42">
            <v>5.33</v>
          </cell>
          <cell r="G42">
            <v>0.17</v>
          </cell>
          <cell r="H42">
            <v>0.28000000000000003</v>
          </cell>
          <cell r="I42">
            <v>0.63</v>
          </cell>
          <cell r="J42">
            <v>0.91</v>
          </cell>
          <cell r="K42">
            <v>2.78</v>
          </cell>
          <cell r="L42">
            <v>3.26</v>
          </cell>
          <cell r="M42">
            <v>6.0399999999999991</v>
          </cell>
        </row>
        <row r="43">
          <cell r="A43">
            <v>30</v>
          </cell>
          <cell r="B43" t="str">
            <v>CULTIVATOR W/ HERB.&amp;INSEC. 6-ROW</v>
          </cell>
          <cell r="C43">
            <v>6474.7542601262194</v>
          </cell>
          <cell r="D43">
            <v>1.86</v>
          </cell>
          <cell r="E43">
            <v>7.31</v>
          </cell>
          <cell r="F43">
            <v>9.17</v>
          </cell>
          <cell r="G43">
            <v>0.17</v>
          </cell>
          <cell r="H43">
            <v>0.32</v>
          </cell>
          <cell r="I43">
            <v>1.24</v>
          </cell>
          <cell r="J43">
            <v>1.56</v>
          </cell>
          <cell r="K43">
            <v>2.82</v>
          </cell>
          <cell r="L43">
            <v>3.87</v>
          </cell>
          <cell r="M43">
            <v>6.6899999999999995</v>
          </cell>
        </row>
        <row r="44">
          <cell r="A44">
            <v>31</v>
          </cell>
          <cell r="B44" t="str">
            <v>CULTIVATOR W/ HERBICIDE 6-ROW</v>
          </cell>
          <cell r="C44">
            <v>5885.5819148493101</v>
          </cell>
          <cell r="D44">
            <v>1.69</v>
          </cell>
          <cell r="E44">
            <v>6.65</v>
          </cell>
          <cell r="F44">
            <v>8.34</v>
          </cell>
          <cell r="G44">
            <v>0.17</v>
          </cell>
          <cell r="H44">
            <v>0.28999999999999998</v>
          </cell>
          <cell r="I44">
            <v>1.1299999999999999</v>
          </cell>
          <cell r="J44">
            <v>1.42</v>
          </cell>
          <cell r="K44">
            <v>2.79</v>
          </cell>
          <cell r="L44">
            <v>3.76</v>
          </cell>
          <cell r="M44">
            <v>6.55</v>
          </cell>
        </row>
        <row r="45">
          <cell r="A45">
            <v>32</v>
          </cell>
          <cell r="B45">
            <v>0</v>
          </cell>
          <cell r="C45">
            <v>5885.5819148493101</v>
          </cell>
          <cell r="D45">
            <v>1.69</v>
          </cell>
          <cell r="E45">
            <v>6.65</v>
          </cell>
          <cell r="F45">
            <v>8.34</v>
          </cell>
          <cell r="G45">
            <v>0.17</v>
          </cell>
          <cell r="H45">
            <v>0.28999999999999998</v>
          </cell>
          <cell r="I45">
            <v>1.1299999999999999</v>
          </cell>
          <cell r="J45">
            <v>1.42</v>
          </cell>
          <cell r="K45">
            <v>2.79</v>
          </cell>
          <cell r="L45">
            <v>3.76</v>
          </cell>
          <cell r="M45">
            <v>6.55</v>
          </cell>
        </row>
        <row r="46">
          <cell r="A46">
            <v>33</v>
          </cell>
          <cell r="B46" t="str">
            <v>CULTIVATOR W/ SPRAYER 6-ROW</v>
          </cell>
          <cell r="C46">
            <v>5885.5819148493101</v>
          </cell>
          <cell r="D46">
            <v>1.69</v>
          </cell>
          <cell r="E46">
            <v>6.65</v>
          </cell>
          <cell r="F46">
            <v>8.34</v>
          </cell>
          <cell r="G46">
            <v>0.17</v>
          </cell>
          <cell r="H46">
            <v>0.28999999999999998</v>
          </cell>
          <cell r="I46">
            <v>1.1299999999999999</v>
          </cell>
          <cell r="J46">
            <v>1.42</v>
          </cell>
          <cell r="K46">
            <v>2.79</v>
          </cell>
          <cell r="L46">
            <v>3.76</v>
          </cell>
          <cell r="M46">
            <v>6.55</v>
          </cell>
        </row>
        <row r="47">
          <cell r="A47">
            <v>34</v>
          </cell>
          <cell r="B47" t="str">
            <v>DIGGER INVERTER 2-ROW</v>
          </cell>
          <cell r="C47">
            <v>7376.4193606716035</v>
          </cell>
          <cell r="D47">
            <v>5.71</v>
          </cell>
          <cell r="E47">
            <v>8.24</v>
          </cell>
          <cell r="F47">
            <v>13.95</v>
          </cell>
          <cell r="G47">
            <v>0.92</v>
          </cell>
          <cell r="H47">
            <v>5.25</v>
          </cell>
          <cell r="I47">
            <v>7.58</v>
          </cell>
          <cell r="J47">
            <v>12.83</v>
          </cell>
          <cell r="K47">
            <v>23.28</v>
          </cell>
          <cell r="L47">
            <v>26.56</v>
          </cell>
          <cell r="M47">
            <v>49.84</v>
          </cell>
        </row>
        <row r="48">
          <cell r="A48">
            <v>34.1</v>
          </cell>
          <cell r="B48" t="str">
            <v>DIGGER INVERTER 6-ROW</v>
          </cell>
          <cell r="C48">
            <v>17891.246363845763</v>
          </cell>
          <cell r="D48">
            <v>13.86</v>
          </cell>
          <cell r="E48">
            <v>19.98</v>
          </cell>
          <cell r="F48">
            <v>33.840000000000003</v>
          </cell>
          <cell r="G48">
            <v>0.34</v>
          </cell>
          <cell r="H48">
            <v>4.71</v>
          </cell>
          <cell r="I48">
            <v>6.79</v>
          </cell>
          <cell r="J48">
            <v>11.5</v>
          </cell>
          <cell r="K48">
            <v>14.35</v>
          </cell>
          <cell r="L48">
            <v>18.190000000000001</v>
          </cell>
          <cell r="M48">
            <v>32.54</v>
          </cell>
        </row>
        <row r="49">
          <cell r="A49">
            <v>35</v>
          </cell>
          <cell r="B49" t="str">
            <v>DISK W/ SPRAYER 16'</v>
          </cell>
          <cell r="C49">
            <v>14606.55338171294</v>
          </cell>
          <cell r="D49">
            <v>2.92</v>
          </cell>
          <cell r="E49">
            <v>10.89</v>
          </cell>
          <cell r="F49">
            <v>13.81</v>
          </cell>
          <cell r="G49">
            <v>0.15</v>
          </cell>
          <cell r="H49">
            <v>0.44</v>
          </cell>
          <cell r="I49">
            <v>1.63</v>
          </cell>
          <cell r="J49">
            <v>2.0699999999999998</v>
          </cell>
          <cell r="K49">
            <v>3.38</v>
          </cell>
          <cell r="L49">
            <v>4.7300000000000004</v>
          </cell>
          <cell r="M49">
            <v>8.11</v>
          </cell>
        </row>
        <row r="50">
          <cell r="A50">
            <v>36</v>
          </cell>
          <cell r="B50" t="str">
            <v>DISK W/ SPRAYER 21'</v>
          </cell>
          <cell r="C50">
            <v>17957.469679696871</v>
          </cell>
          <cell r="D50">
            <v>3.59</v>
          </cell>
          <cell r="E50">
            <v>13.39</v>
          </cell>
          <cell r="F50">
            <v>16.98</v>
          </cell>
          <cell r="G50">
            <v>0.12</v>
          </cell>
          <cell r="H50">
            <v>0.43</v>
          </cell>
          <cell r="I50">
            <v>1.61</v>
          </cell>
          <cell r="J50">
            <v>2.04</v>
          </cell>
          <cell r="K50">
            <v>3.4</v>
          </cell>
          <cell r="L50">
            <v>5.32</v>
          </cell>
          <cell r="M50">
            <v>8.7200000000000006</v>
          </cell>
        </row>
        <row r="51">
          <cell r="A51">
            <v>37</v>
          </cell>
          <cell r="B51" t="str">
            <v>FERTILIZER SPREADER</v>
          </cell>
          <cell r="C51">
            <v>12250.641131368513</v>
          </cell>
          <cell r="D51">
            <v>7.04</v>
          </cell>
          <cell r="E51">
            <v>27.9</v>
          </cell>
          <cell r="F51">
            <v>34.94</v>
          </cell>
          <cell r="G51">
            <v>0.12</v>
          </cell>
          <cell r="H51">
            <v>0.84</v>
          </cell>
          <cell r="I51">
            <v>3.35</v>
          </cell>
          <cell r="J51">
            <v>4.1900000000000004</v>
          </cell>
          <cell r="K51">
            <v>1.98</v>
          </cell>
          <cell r="L51">
            <v>4.28</v>
          </cell>
          <cell r="M51">
            <v>6.26</v>
          </cell>
        </row>
        <row r="52">
          <cell r="A52">
            <v>38</v>
          </cell>
          <cell r="B52" t="str">
            <v>FUMIGATION UNIT</v>
          </cell>
          <cell r="C52">
            <v>25000</v>
          </cell>
          <cell r="D52">
            <v>17.14</v>
          </cell>
          <cell r="E52">
            <v>64.11</v>
          </cell>
          <cell r="F52">
            <v>81.25</v>
          </cell>
          <cell r="G52">
            <v>0.43</v>
          </cell>
          <cell r="H52">
            <v>7.37</v>
          </cell>
          <cell r="I52">
            <v>27.57</v>
          </cell>
          <cell r="J52">
            <v>34.94</v>
          </cell>
          <cell r="K52">
            <v>11.46</v>
          </cell>
          <cell r="L52">
            <v>30.89</v>
          </cell>
          <cell r="M52">
            <v>42.35</v>
          </cell>
        </row>
        <row r="53">
          <cell r="A53">
            <v>39</v>
          </cell>
          <cell r="B53" t="str">
            <v>GRAIN DRILL 16'</v>
          </cell>
          <cell r="C53">
            <v>12318.91854810993</v>
          </cell>
          <cell r="D53">
            <v>6.54</v>
          </cell>
          <cell r="E53">
            <v>15.96</v>
          </cell>
          <cell r="F53">
            <v>22.5</v>
          </cell>
          <cell r="G53">
            <v>0.13</v>
          </cell>
          <cell r="H53">
            <v>0.85</v>
          </cell>
          <cell r="I53">
            <v>2.0699999999999998</v>
          </cell>
          <cell r="J53">
            <v>2.92</v>
          </cell>
          <cell r="K53">
            <v>3.4</v>
          </cell>
          <cell r="L53">
            <v>4.76</v>
          </cell>
          <cell r="M53">
            <v>8.16</v>
          </cell>
        </row>
        <row r="54">
          <cell r="A54">
            <v>40</v>
          </cell>
          <cell r="B54" t="str">
            <v>GRAIN DRILL 8'</v>
          </cell>
          <cell r="C54">
            <v>6796.958476357232</v>
          </cell>
          <cell r="D54">
            <v>3.61</v>
          </cell>
          <cell r="E54">
            <v>8.8000000000000007</v>
          </cell>
          <cell r="F54">
            <v>12.41</v>
          </cell>
          <cell r="G54">
            <v>0.28999999999999998</v>
          </cell>
          <cell r="H54">
            <v>1.05</v>
          </cell>
          <cell r="I54">
            <v>2.5499999999999998</v>
          </cell>
          <cell r="J54">
            <v>3.5999999999999996</v>
          </cell>
          <cell r="K54">
            <v>5.31</v>
          </cell>
          <cell r="L54">
            <v>7.04</v>
          </cell>
          <cell r="M54">
            <v>12.35</v>
          </cell>
        </row>
        <row r="55">
          <cell r="A55">
            <v>41</v>
          </cell>
          <cell r="B55" t="str">
            <v>GRAIN DRILL 13'  W/ CULTIPACKER</v>
          </cell>
          <cell r="C55">
            <v>9998.495452833864</v>
          </cell>
          <cell r="D55">
            <v>5.3</v>
          </cell>
          <cell r="E55">
            <v>12.95</v>
          </cell>
          <cell r="F55">
            <v>18.25</v>
          </cell>
          <cell r="G55">
            <v>0.16</v>
          </cell>
          <cell r="H55">
            <v>0.85</v>
          </cell>
          <cell r="I55">
            <v>2.0699999999999998</v>
          </cell>
          <cell r="J55">
            <v>2.92</v>
          </cell>
          <cell r="K55">
            <v>3.98</v>
          </cell>
          <cell r="L55">
            <v>5.37</v>
          </cell>
          <cell r="M55">
            <v>9.35</v>
          </cell>
        </row>
        <row r="56">
          <cell r="A56">
            <v>42</v>
          </cell>
          <cell r="B56" t="str">
            <v>GRAIN DRILL 13'  W/ FERTILIZER</v>
          </cell>
          <cell r="C56">
            <v>9910.0638487770702</v>
          </cell>
          <cell r="D56">
            <v>5.26</v>
          </cell>
          <cell r="E56">
            <v>12.84</v>
          </cell>
          <cell r="F56">
            <v>18.100000000000001</v>
          </cell>
          <cell r="G56">
            <v>0.16</v>
          </cell>
          <cell r="H56">
            <v>0.84</v>
          </cell>
          <cell r="I56">
            <v>2.0499999999999998</v>
          </cell>
          <cell r="J56">
            <v>2.8899999999999997</v>
          </cell>
          <cell r="K56">
            <v>4.8</v>
          </cell>
          <cell r="L56">
            <v>7</v>
          </cell>
          <cell r="M56">
            <v>11.8</v>
          </cell>
        </row>
        <row r="57">
          <cell r="A57">
            <v>43</v>
          </cell>
          <cell r="B57" t="str">
            <v>GRANULAR APPLICATOR</v>
          </cell>
          <cell r="C57">
            <v>4063.5246228815267</v>
          </cell>
          <cell r="D57">
            <v>0.87</v>
          </cell>
          <cell r="E57">
            <v>4.59</v>
          </cell>
          <cell r="F57">
            <v>5.46</v>
          </cell>
          <cell r="G57">
            <v>0.56000000000000005</v>
          </cell>
          <cell r="H57">
            <v>0.49</v>
          </cell>
          <cell r="I57">
            <v>2.57</v>
          </cell>
          <cell r="J57">
            <v>3.0599999999999996</v>
          </cell>
          <cell r="K57">
            <v>5.81</v>
          </cell>
          <cell r="L57">
            <v>6.9</v>
          </cell>
          <cell r="M57">
            <v>12.71</v>
          </cell>
        </row>
        <row r="58">
          <cell r="A58">
            <v>44</v>
          </cell>
          <cell r="B58" t="str">
            <v>HEAVY DISK 13'</v>
          </cell>
          <cell r="C58">
            <v>16500</v>
          </cell>
          <cell r="D58">
            <v>3.3</v>
          </cell>
          <cell r="E58">
            <v>12.3</v>
          </cell>
          <cell r="F58">
            <v>15.600000000000001</v>
          </cell>
          <cell r="G58">
            <v>0.17</v>
          </cell>
          <cell r="H58">
            <v>0.56000000000000005</v>
          </cell>
          <cell r="I58">
            <v>2.09</v>
          </cell>
          <cell r="J58">
            <v>2.65</v>
          </cell>
          <cell r="K58">
            <v>5.38</v>
          </cell>
          <cell r="L58">
            <v>7.79</v>
          </cell>
          <cell r="M58">
            <v>13.17</v>
          </cell>
        </row>
        <row r="59">
          <cell r="A59">
            <v>45</v>
          </cell>
          <cell r="B59" t="str">
            <v>HEAVY DISK 14'</v>
          </cell>
          <cell r="C59">
            <v>22500</v>
          </cell>
          <cell r="D59">
            <v>4.5</v>
          </cell>
          <cell r="E59">
            <v>16.77</v>
          </cell>
          <cell r="F59">
            <v>21.27</v>
          </cell>
          <cell r="G59">
            <v>0.15</v>
          </cell>
          <cell r="H59">
            <v>0.68</v>
          </cell>
          <cell r="I59">
            <v>2.52</v>
          </cell>
          <cell r="J59">
            <v>3.2</v>
          </cell>
          <cell r="K59">
            <v>4.93</v>
          </cell>
          <cell r="L59">
            <v>7.54</v>
          </cell>
          <cell r="M59">
            <v>12.469999999999999</v>
          </cell>
        </row>
        <row r="60">
          <cell r="A60">
            <v>46</v>
          </cell>
          <cell r="B60" t="str">
            <v>HEAVY DISK 16'</v>
          </cell>
          <cell r="C60">
            <v>29000</v>
          </cell>
          <cell r="D60">
            <v>5.8</v>
          </cell>
          <cell r="E60">
            <v>21.62</v>
          </cell>
          <cell r="F60">
            <v>27.42</v>
          </cell>
          <cell r="G60">
            <v>0.12</v>
          </cell>
          <cell r="H60">
            <v>0.7</v>
          </cell>
          <cell r="I60">
            <v>2.59</v>
          </cell>
          <cell r="J60">
            <v>3.29</v>
          </cell>
          <cell r="K60">
            <v>4.5599999999999996</v>
          </cell>
          <cell r="L60">
            <v>7.08</v>
          </cell>
          <cell r="M60">
            <v>11.64</v>
          </cell>
        </row>
        <row r="61">
          <cell r="A61">
            <v>46.1</v>
          </cell>
          <cell r="B61" t="str">
            <v>HEAVY DISK 20'</v>
          </cell>
          <cell r="C61">
            <v>45000</v>
          </cell>
          <cell r="D61">
            <v>9</v>
          </cell>
          <cell r="E61">
            <v>33.54</v>
          </cell>
          <cell r="F61">
            <v>42.54</v>
          </cell>
          <cell r="G61">
            <v>0.1</v>
          </cell>
          <cell r="H61">
            <v>0.9</v>
          </cell>
          <cell r="I61">
            <v>3.35</v>
          </cell>
          <cell r="J61">
            <v>4.25</v>
          </cell>
          <cell r="K61">
            <v>4.6100000000000003</v>
          </cell>
          <cell r="L61">
            <v>8</v>
          </cell>
          <cell r="M61">
            <v>12.61</v>
          </cell>
        </row>
        <row r="62">
          <cell r="A62">
            <v>47</v>
          </cell>
          <cell r="B62" t="str">
            <v>HERBICIDE APPLICATOR 12'</v>
          </cell>
          <cell r="C62">
            <v>2260.8802686362396</v>
          </cell>
          <cell r="D62">
            <v>1.32</v>
          </cell>
          <cell r="E62">
            <v>3.19</v>
          </cell>
          <cell r="F62">
            <v>4.51</v>
          </cell>
          <cell r="G62">
            <v>0.15</v>
          </cell>
          <cell r="H62">
            <v>0.2</v>
          </cell>
          <cell r="I62">
            <v>0.48</v>
          </cell>
          <cell r="J62">
            <v>0.67999999999999994</v>
          </cell>
          <cell r="K62">
            <v>2.4</v>
          </cell>
          <cell r="L62">
            <v>2.8</v>
          </cell>
          <cell r="M62">
            <v>5.1999999999999993</v>
          </cell>
        </row>
        <row r="63">
          <cell r="A63">
            <v>48</v>
          </cell>
          <cell r="B63" t="str">
            <v>HERBICIDE APPLICATOR 16'</v>
          </cell>
          <cell r="C63">
            <v>3242.5782800177644</v>
          </cell>
          <cell r="D63">
            <v>2.09</v>
          </cell>
          <cell r="E63">
            <v>4.07</v>
          </cell>
          <cell r="F63">
            <v>6.16</v>
          </cell>
          <cell r="G63">
            <v>0.11</v>
          </cell>
          <cell r="H63">
            <v>0.23</v>
          </cell>
          <cell r="I63">
            <v>0.45</v>
          </cell>
          <cell r="J63">
            <v>0.68</v>
          </cell>
          <cell r="K63">
            <v>1.85</v>
          </cell>
          <cell r="L63">
            <v>2.15</v>
          </cell>
          <cell r="M63">
            <v>4</v>
          </cell>
        </row>
        <row r="64">
          <cell r="A64">
            <v>49</v>
          </cell>
          <cell r="B64" t="str">
            <v>TANDOM LIGHT DISK 30'</v>
          </cell>
          <cell r="C64">
            <v>67500</v>
          </cell>
          <cell r="D64">
            <v>38.43</v>
          </cell>
          <cell r="E64">
            <v>60.38</v>
          </cell>
          <cell r="F64">
            <v>98.81</v>
          </cell>
          <cell r="G64">
            <v>7.0000000000000007E-2</v>
          </cell>
          <cell r="H64">
            <v>2.69</v>
          </cell>
          <cell r="I64">
            <v>4.2300000000000004</v>
          </cell>
          <cell r="J64">
            <v>6.92</v>
          </cell>
          <cell r="K64">
            <v>4.95</v>
          </cell>
          <cell r="L64">
            <v>6.84</v>
          </cell>
          <cell r="M64">
            <v>11.79</v>
          </cell>
        </row>
        <row r="65">
          <cell r="A65">
            <v>49.1</v>
          </cell>
          <cell r="B65" t="str">
            <v>LIGHT DISKING W/ HERBICIDE 20'</v>
          </cell>
          <cell r="C65">
            <v>12162.5</v>
          </cell>
          <cell r="D65">
            <v>6.92</v>
          </cell>
          <cell r="E65">
            <v>10.88</v>
          </cell>
          <cell r="F65">
            <v>17.8</v>
          </cell>
          <cell r="G65">
            <v>0.12</v>
          </cell>
          <cell r="H65">
            <v>0.83</v>
          </cell>
          <cell r="I65">
            <v>1.31</v>
          </cell>
          <cell r="J65">
            <v>2.14</v>
          </cell>
          <cell r="K65">
            <v>3.8</v>
          </cell>
          <cell r="L65">
            <v>5.0199999999999996</v>
          </cell>
          <cell r="M65">
            <v>8.82</v>
          </cell>
        </row>
        <row r="66">
          <cell r="A66">
            <v>49.2</v>
          </cell>
          <cell r="B66" t="str">
            <v>TANDOM LIGHT DISK 20'</v>
          </cell>
          <cell r="C66">
            <v>12162.5</v>
          </cell>
          <cell r="D66">
            <v>6.92</v>
          </cell>
          <cell r="E66">
            <v>10.88</v>
          </cell>
          <cell r="F66">
            <v>17.8</v>
          </cell>
          <cell r="G66">
            <v>0.12</v>
          </cell>
          <cell r="H66">
            <v>0.83</v>
          </cell>
          <cell r="I66">
            <v>1.31</v>
          </cell>
          <cell r="J66">
            <v>2.14</v>
          </cell>
          <cell r="K66">
            <v>3.8</v>
          </cell>
          <cell r="L66">
            <v>5.0199999999999996</v>
          </cell>
          <cell r="M66">
            <v>8.82</v>
          </cell>
        </row>
        <row r="67">
          <cell r="A67">
            <v>50</v>
          </cell>
          <cell r="B67" t="str">
            <v>LISTER</v>
          </cell>
          <cell r="C67">
            <v>1582.6161880453678</v>
          </cell>
          <cell r="D67">
            <v>0.42</v>
          </cell>
          <cell r="E67">
            <v>3.57</v>
          </cell>
          <cell r="F67">
            <v>3.9899999999999998</v>
          </cell>
          <cell r="G67">
            <v>0.59</v>
          </cell>
          <cell r="H67">
            <v>0.25</v>
          </cell>
          <cell r="I67">
            <v>2.11</v>
          </cell>
          <cell r="J67">
            <v>2.36</v>
          </cell>
          <cell r="K67">
            <v>8.92</v>
          </cell>
          <cell r="L67">
            <v>11.23</v>
          </cell>
          <cell r="M67">
            <v>20.149999999999999</v>
          </cell>
        </row>
        <row r="68">
          <cell r="A68">
            <v>51</v>
          </cell>
          <cell r="B68" t="str">
            <v>MOWER-CONDITIONER</v>
          </cell>
          <cell r="C68">
            <v>18045.251387365701</v>
          </cell>
          <cell r="D68">
            <v>7.33</v>
          </cell>
          <cell r="E68">
            <v>20.55</v>
          </cell>
          <cell r="F68">
            <v>27.880000000000003</v>
          </cell>
          <cell r="G68">
            <v>0.36</v>
          </cell>
          <cell r="H68">
            <v>2.64</v>
          </cell>
          <cell r="I68">
            <v>7.4</v>
          </cell>
          <cell r="J68">
            <v>10.040000000000001</v>
          </cell>
          <cell r="K68">
            <v>6.06</v>
          </cell>
          <cell r="L68">
            <v>10.18</v>
          </cell>
          <cell r="M68">
            <v>16.239999999999998</v>
          </cell>
        </row>
        <row r="69">
          <cell r="A69">
            <v>52</v>
          </cell>
          <cell r="B69" t="str">
            <v>MULCH BEDDER-LAYER</v>
          </cell>
          <cell r="C69">
            <v>5949.6849174637873</v>
          </cell>
          <cell r="D69">
            <v>9.67</v>
          </cell>
          <cell r="E69">
            <v>13.44</v>
          </cell>
          <cell r="F69">
            <v>23.11</v>
          </cell>
          <cell r="G69">
            <v>0.52</v>
          </cell>
          <cell r="H69">
            <v>5.03</v>
          </cell>
          <cell r="I69">
            <v>6.99</v>
          </cell>
          <cell r="J69">
            <v>12.02</v>
          </cell>
          <cell r="K69">
            <v>9.9700000000000006</v>
          </cell>
          <cell r="L69">
            <v>11.01</v>
          </cell>
          <cell r="M69">
            <v>20.98</v>
          </cell>
        </row>
        <row r="70">
          <cell r="A70">
            <v>53</v>
          </cell>
          <cell r="B70" t="str">
            <v>MULCH LAYER</v>
          </cell>
          <cell r="C70">
            <v>4813.2950982282046</v>
          </cell>
          <cell r="D70">
            <v>7.82</v>
          </cell>
          <cell r="E70">
            <v>10.87</v>
          </cell>
          <cell r="F70">
            <v>18.689999999999998</v>
          </cell>
          <cell r="G70">
            <v>0.52</v>
          </cell>
          <cell r="H70">
            <v>4.07</v>
          </cell>
          <cell r="I70">
            <v>5.65</v>
          </cell>
          <cell r="J70">
            <v>9.7200000000000006</v>
          </cell>
          <cell r="K70">
            <v>9.01</v>
          </cell>
          <cell r="L70">
            <v>9.67</v>
          </cell>
          <cell r="M70">
            <v>18.68</v>
          </cell>
        </row>
        <row r="71">
          <cell r="A71">
            <v>54</v>
          </cell>
          <cell r="B71" t="str">
            <v>NO-TILL DRILL 12'</v>
          </cell>
          <cell r="C71">
            <v>14996.276760968638</v>
          </cell>
          <cell r="D71">
            <v>10.92</v>
          </cell>
          <cell r="E71">
            <v>14.57</v>
          </cell>
          <cell r="F71">
            <v>25.490000000000002</v>
          </cell>
          <cell r="G71">
            <v>0.21</v>
          </cell>
          <cell r="H71">
            <v>2.29</v>
          </cell>
          <cell r="I71">
            <v>3.06</v>
          </cell>
          <cell r="J71">
            <v>5.35</v>
          </cell>
          <cell r="K71">
            <v>6.41</v>
          </cell>
          <cell r="L71">
            <v>7.39</v>
          </cell>
          <cell r="M71">
            <v>13.8</v>
          </cell>
        </row>
        <row r="72">
          <cell r="A72">
            <v>55</v>
          </cell>
          <cell r="B72" t="str">
            <v>NO-TILL DRILL 16'</v>
          </cell>
          <cell r="C72">
            <v>22238.194703766691</v>
          </cell>
          <cell r="D72">
            <v>11.8</v>
          </cell>
          <cell r="E72">
            <v>28.8</v>
          </cell>
          <cell r="F72">
            <v>40.6</v>
          </cell>
          <cell r="G72">
            <v>0.14000000000000001</v>
          </cell>
          <cell r="H72">
            <v>1.65</v>
          </cell>
          <cell r="I72">
            <v>4.03</v>
          </cell>
          <cell r="J72">
            <v>5.68</v>
          </cell>
          <cell r="K72">
            <v>5.12</v>
          </cell>
          <cell r="L72">
            <v>8.36</v>
          </cell>
          <cell r="M72">
            <v>13.48</v>
          </cell>
        </row>
        <row r="73">
          <cell r="A73">
            <v>56</v>
          </cell>
          <cell r="B73" t="str">
            <v>NURSE TANK ON PICK-UP</v>
          </cell>
          <cell r="C73">
            <v>2220.9022398647694</v>
          </cell>
          <cell r="D73">
            <v>0.89</v>
          </cell>
          <cell r="E73">
            <v>3.97</v>
          </cell>
          <cell r="F73">
            <v>4.8600000000000003</v>
          </cell>
          <cell r="G73">
            <v>0.17</v>
          </cell>
          <cell r="H73">
            <v>0.15</v>
          </cell>
          <cell r="I73">
            <v>0.67</v>
          </cell>
          <cell r="J73">
            <v>0.82000000000000006</v>
          </cell>
          <cell r="K73">
            <v>1.77</v>
          </cell>
          <cell r="L73">
            <v>1.99</v>
          </cell>
          <cell r="M73">
            <v>3.76</v>
          </cell>
        </row>
        <row r="74">
          <cell r="A74">
            <v>57</v>
          </cell>
          <cell r="B74" t="str">
            <v>PEANUT COMBINE 2-ROW</v>
          </cell>
          <cell r="C74">
            <v>31074.01438692987</v>
          </cell>
          <cell r="D74">
            <v>9.42</v>
          </cell>
          <cell r="E74">
            <v>35.090000000000003</v>
          </cell>
          <cell r="F74">
            <v>44.510000000000005</v>
          </cell>
          <cell r="G74">
            <v>1.1000000000000001</v>
          </cell>
          <cell r="H74">
            <v>10.36</v>
          </cell>
          <cell r="I74">
            <v>38.6</v>
          </cell>
          <cell r="J74">
            <v>48.96</v>
          </cell>
          <cell r="K74">
            <v>31.91</v>
          </cell>
          <cell r="L74">
            <v>61.29</v>
          </cell>
          <cell r="M74">
            <v>93.2</v>
          </cell>
        </row>
        <row r="75">
          <cell r="A75">
            <v>57.1</v>
          </cell>
          <cell r="B75" t="str">
            <v>PEANUT COMBINE 4-ROW</v>
          </cell>
          <cell r="C75">
            <v>66934.808312845358</v>
          </cell>
          <cell r="D75">
            <v>20.29</v>
          </cell>
          <cell r="E75">
            <v>75.58</v>
          </cell>
          <cell r="F75">
            <v>95.87</v>
          </cell>
          <cell r="G75">
            <v>0.55000000000000004</v>
          </cell>
          <cell r="H75">
            <v>11.16</v>
          </cell>
          <cell r="I75">
            <v>41.57</v>
          </cell>
          <cell r="J75">
            <v>52.730000000000004</v>
          </cell>
          <cell r="K75">
            <v>24.77</v>
          </cell>
          <cell r="L75">
            <v>58.59</v>
          </cell>
          <cell r="M75">
            <v>83.36</v>
          </cell>
        </row>
        <row r="76">
          <cell r="A76">
            <v>58</v>
          </cell>
          <cell r="B76" t="str">
            <v>PEANUT PLANTER</v>
          </cell>
          <cell r="C76">
            <v>12547.290522439383</v>
          </cell>
          <cell r="D76">
            <v>5.26</v>
          </cell>
          <cell r="E76">
            <v>17.02</v>
          </cell>
          <cell r="F76">
            <v>22.28</v>
          </cell>
          <cell r="G76">
            <v>0.21</v>
          </cell>
          <cell r="H76">
            <v>1.1000000000000001</v>
          </cell>
          <cell r="I76">
            <v>3.57</v>
          </cell>
          <cell r="J76">
            <v>4.67</v>
          </cell>
          <cell r="K76">
            <v>5.22</v>
          </cell>
          <cell r="L76">
            <v>7.91</v>
          </cell>
          <cell r="M76">
            <v>13.129999999999999</v>
          </cell>
        </row>
        <row r="77">
          <cell r="A77">
            <v>59</v>
          </cell>
          <cell r="B77" t="str">
            <v>PRECISION PLANTER 4-ROW</v>
          </cell>
          <cell r="C77">
            <v>11562.502556797732</v>
          </cell>
          <cell r="D77">
            <v>3.4</v>
          </cell>
          <cell r="E77">
            <v>11.76</v>
          </cell>
          <cell r="F77">
            <v>15.16</v>
          </cell>
          <cell r="G77">
            <v>0.2</v>
          </cell>
          <cell r="H77">
            <v>0.68</v>
          </cell>
          <cell r="I77">
            <v>2.35</v>
          </cell>
          <cell r="J77">
            <v>3.0300000000000002</v>
          </cell>
          <cell r="K77">
            <v>4.5999999999999996</v>
          </cell>
          <cell r="L77">
            <v>6.48</v>
          </cell>
          <cell r="M77">
            <v>11.08</v>
          </cell>
        </row>
        <row r="78">
          <cell r="A78">
            <v>60</v>
          </cell>
          <cell r="B78" t="str">
            <v>PLANTER 4-ROW</v>
          </cell>
          <cell r="C78">
            <v>30000</v>
          </cell>
          <cell r="D78">
            <v>5.13</v>
          </cell>
          <cell r="E78">
            <v>45.16</v>
          </cell>
          <cell r="F78">
            <v>50.29</v>
          </cell>
          <cell r="G78">
            <v>1.65</v>
          </cell>
          <cell r="H78">
            <v>8.4600000000000009</v>
          </cell>
          <cell r="I78">
            <v>74.510000000000005</v>
          </cell>
          <cell r="J78">
            <v>82.97</v>
          </cell>
          <cell r="K78">
            <v>24.14</v>
          </cell>
          <cell r="L78">
            <v>87.27</v>
          </cell>
          <cell r="M78">
            <v>111.41</v>
          </cell>
        </row>
        <row r="79">
          <cell r="A79">
            <v>61</v>
          </cell>
          <cell r="B79" t="str">
            <v>PLANTER 6-ROW</v>
          </cell>
          <cell r="C79">
            <v>60000</v>
          </cell>
          <cell r="D79">
            <v>10.27</v>
          </cell>
          <cell r="E79">
            <v>90.33</v>
          </cell>
          <cell r="F79">
            <v>100.6</v>
          </cell>
          <cell r="G79">
            <v>0.89</v>
          </cell>
          <cell r="H79">
            <v>9.14</v>
          </cell>
          <cell r="I79">
            <v>80.39</v>
          </cell>
          <cell r="J79">
            <v>89.53</v>
          </cell>
          <cell r="K79">
            <v>17.600000000000001</v>
          </cell>
          <cell r="L79">
            <v>87.27</v>
          </cell>
          <cell r="M79">
            <v>104.87</v>
          </cell>
        </row>
        <row r="80">
          <cell r="A80">
            <v>62</v>
          </cell>
          <cell r="B80" t="str">
            <v>PLANTER 8-ROW</v>
          </cell>
          <cell r="C80">
            <v>93750</v>
          </cell>
          <cell r="D80">
            <v>24.74</v>
          </cell>
          <cell r="E80">
            <v>105.85</v>
          </cell>
          <cell r="F80">
            <v>130.59</v>
          </cell>
          <cell r="G80">
            <v>0.14000000000000001</v>
          </cell>
          <cell r="H80">
            <v>3.46</v>
          </cell>
          <cell r="I80">
            <v>14.82</v>
          </cell>
          <cell r="J80">
            <v>18.28</v>
          </cell>
          <cell r="K80">
            <v>6.21</v>
          </cell>
          <cell r="L80">
            <v>17.71</v>
          </cell>
          <cell r="M80">
            <v>23.92</v>
          </cell>
        </row>
        <row r="81">
          <cell r="A81">
            <v>63</v>
          </cell>
          <cell r="B81" t="str">
            <v>PLANTER 12-ROW</v>
          </cell>
          <cell r="C81">
            <v>112500</v>
          </cell>
          <cell r="D81">
            <v>29.69</v>
          </cell>
          <cell r="E81">
            <v>127.02</v>
          </cell>
          <cell r="F81">
            <v>156.71</v>
          </cell>
          <cell r="G81">
            <v>0.1</v>
          </cell>
          <cell r="H81">
            <v>2.97</v>
          </cell>
          <cell r="I81">
            <v>12.7</v>
          </cell>
          <cell r="J81">
            <v>15.67</v>
          </cell>
          <cell r="K81">
            <v>5.44</v>
          </cell>
          <cell r="L81">
            <v>15.8</v>
          </cell>
          <cell r="M81">
            <v>21.240000000000002</v>
          </cell>
        </row>
        <row r="82">
          <cell r="A82">
            <v>64</v>
          </cell>
          <cell r="B82" t="str">
            <v>PLANTER 16-ROW</v>
          </cell>
          <cell r="C82">
            <v>131250</v>
          </cell>
          <cell r="D82">
            <v>34.64</v>
          </cell>
          <cell r="E82">
            <v>148.19999999999999</v>
          </cell>
          <cell r="F82">
            <v>182.83999999999997</v>
          </cell>
          <cell r="G82">
            <v>0.12</v>
          </cell>
          <cell r="H82">
            <v>4.16</v>
          </cell>
          <cell r="I82">
            <v>17.78</v>
          </cell>
          <cell r="J82">
            <v>21.94</v>
          </cell>
          <cell r="K82">
            <v>7.13</v>
          </cell>
          <cell r="L82">
            <v>21.5</v>
          </cell>
          <cell r="M82">
            <v>28.63</v>
          </cell>
        </row>
        <row r="83">
          <cell r="A83">
            <v>65</v>
          </cell>
          <cell r="B83" t="str">
            <v>PLANTER NO-TILL 8-ROW</v>
          </cell>
          <cell r="C83">
            <v>90000</v>
          </cell>
          <cell r="D83">
            <v>40.17</v>
          </cell>
          <cell r="E83">
            <v>101.62</v>
          </cell>
          <cell r="F83">
            <v>141.79000000000002</v>
          </cell>
          <cell r="G83">
            <v>0.12</v>
          </cell>
          <cell r="H83">
            <v>4.82</v>
          </cell>
          <cell r="I83">
            <v>12.19</v>
          </cell>
          <cell r="J83">
            <v>17.009999999999998</v>
          </cell>
          <cell r="K83">
            <v>7.79</v>
          </cell>
          <cell r="L83">
            <v>15.91</v>
          </cell>
          <cell r="M83">
            <v>23.7</v>
          </cell>
        </row>
        <row r="84">
          <cell r="A84">
            <v>66</v>
          </cell>
          <cell r="B84" t="str">
            <v>PLANTER NO-TILL 12-ROW</v>
          </cell>
          <cell r="C84">
            <v>150000</v>
          </cell>
          <cell r="D84">
            <v>66.959999999999994</v>
          </cell>
          <cell r="E84">
            <v>169.37</v>
          </cell>
          <cell r="F84">
            <v>236.32999999999998</v>
          </cell>
          <cell r="G84">
            <v>0.09</v>
          </cell>
          <cell r="H84">
            <v>6.03</v>
          </cell>
          <cell r="I84">
            <v>15.24</v>
          </cell>
          <cell r="J84">
            <v>21.27</v>
          </cell>
          <cell r="K84">
            <v>8.25</v>
          </cell>
          <cell r="L84">
            <v>18.03</v>
          </cell>
          <cell r="M84">
            <v>26.28</v>
          </cell>
        </row>
        <row r="85">
          <cell r="A85">
            <v>67</v>
          </cell>
          <cell r="B85" t="str">
            <v>PLANTER NO-TILL 16-ROW</v>
          </cell>
          <cell r="C85">
            <v>168750</v>
          </cell>
          <cell r="D85">
            <v>75.33</v>
          </cell>
          <cell r="E85">
            <v>190.54</v>
          </cell>
          <cell r="F85">
            <v>265.87</v>
          </cell>
          <cell r="G85">
            <v>0.11</v>
          </cell>
          <cell r="H85">
            <v>8.2899999999999991</v>
          </cell>
          <cell r="I85">
            <v>20.96</v>
          </cell>
          <cell r="J85">
            <v>29.25</v>
          </cell>
          <cell r="K85">
            <v>11.41</v>
          </cell>
          <cell r="L85">
            <v>24.65</v>
          </cell>
          <cell r="M85">
            <v>36.06</v>
          </cell>
        </row>
        <row r="86">
          <cell r="A86">
            <v>68</v>
          </cell>
          <cell r="B86" t="str">
            <v>PLANTER NO-TILL W/ HERBICIDE 4-ROW</v>
          </cell>
          <cell r="C86">
            <v>15533.283788020326</v>
          </cell>
          <cell r="D86">
            <v>7.74</v>
          </cell>
          <cell r="E86">
            <v>15.8</v>
          </cell>
          <cell r="F86">
            <v>23.54</v>
          </cell>
          <cell r="G86">
            <v>0.2</v>
          </cell>
          <cell r="H86">
            <v>1.55</v>
          </cell>
          <cell r="I86">
            <v>3.16</v>
          </cell>
          <cell r="J86">
            <v>4.71</v>
          </cell>
          <cell r="K86">
            <v>7.22</v>
          </cell>
          <cell r="L86">
            <v>9.86</v>
          </cell>
          <cell r="M86">
            <v>17.079999999999998</v>
          </cell>
        </row>
        <row r="87">
          <cell r="A87">
            <v>69</v>
          </cell>
          <cell r="B87" t="str">
            <v>PLANTER NO-TILL W/ SPRAYER 4-ROW</v>
          </cell>
          <cell r="C87">
            <v>15533.283788020326</v>
          </cell>
          <cell r="D87">
            <v>7.74</v>
          </cell>
          <cell r="E87">
            <v>15.8</v>
          </cell>
          <cell r="F87">
            <v>23.54</v>
          </cell>
          <cell r="G87">
            <v>0.2</v>
          </cell>
          <cell r="H87">
            <v>1.55</v>
          </cell>
          <cell r="I87">
            <v>3.16</v>
          </cell>
          <cell r="J87">
            <v>4.71</v>
          </cell>
          <cell r="K87">
            <v>7.22</v>
          </cell>
          <cell r="L87">
            <v>9.86</v>
          </cell>
          <cell r="M87">
            <v>17.079999999999998</v>
          </cell>
        </row>
        <row r="88">
          <cell r="A88">
            <v>70</v>
          </cell>
          <cell r="B88" t="str">
            <v>PLANTER W/ FERTILIZER 6-ROW</v>
          </cell>
          <cell r="C88">
            <v>17870.799740175113</v>
          </cell>
          <cell r="D88">
            <v>5.26</v>
          </cell>
          <cell r="E88">
            <v>18.18</v>
          </cell>
          <cell r="F88">
            <v>23.439999999999998</v>
          </cell>
          <cell r="G88">
            <v>0.17</v>
          </cell>
          <cell r="H88">
            <v>0.89</v>
          </cell>
          <cell r="I88">
            <v>3.09</v>
          </cell>
          <cell r="J88">
            <v>3.98</v>
          </cell>
          <cell r="K88">
            <v>5.0999999999999996</v>
          </cell>
          <cell r="L88">
            <v>8.35</v>
          </cell>
          <cell r="M88">
            <v>13.45</v>
          </cell>
        </row>
        <row r="89">
          <cell r="A89">
            <v>71</v>
          </cell>
          <cell r="B89" t="str">
            <v>PLANTER W/ HERBICIDE 6-ROW</v>
          </cell>
          <cell r="C89">
            <v>17870.799740175113</v>
          </cell>
          <cell r="D89">
            <v>5.26</v>
          </cell>
          <cell r="E89">
            <v>18.18</v>
          </cell>
          <cell r="F89">
            <v>23.439999999999998</v>
          </cell>
          <cell r="G89">
            <v>0.17</v>
          </cell>
          <cell r="H89">
            <v>0.89</v>
          </cell>
          <cell r="I89">
            <v>3.09</v>
          </cell>
          <cell r="J89">
            <v>3.98</v>
          </cell>
          <cell r="K89">
            <v>5.0999999999999996</v>
          </cell>
          <cell r="L89">
            <v>8.35</v>
          </cell>
          <cell r="M89">
            <v>13.45</v>
          </cell>
        </row>
        <row r="90">
          <cell r="A90">
            <v>72</v>
          </cell>
          <cell r="B90" t="str">
            <v>PLANTER W/ SPRAYER 4-ROW</v>
          </cell>
          <cell r="C90">
            <v>12407.986077999303</v>
          </cell>
          <cell r="D90">
            <v>3.65</v>
          </cell>
          <cell r="E90">
            <v>12.62</v>
          </cell>
          <cell r="F90">
            <v>16.27</v>
          </cell>
          <cell r="G90">
            <v>0.22</v>
          </cell>
          <cell r="H90">
            <v>0.8</v>
          </cell>
          <cell r="I90">
            <v>2.78</v>
          </cell>
          <cell r="J90">
            <v>3.58</v>
          </cell>
          <cell r="K90">
            <v>5.1100000000000003</v>
          </cell>
          <cell r="L90">
            <v>7.32</v>
          </cell>
          <cell r="M90">
            <v>12.43</v>
          </cell>
        </row>
        <row r="91">
          <cell r="A91">
            <v>73</v>
          </cell>
          <cell r="B91" t="str">
            <v>PLANTER W/ SPRAYER 6-ROW</v>
          </cell>
          <cell r="C91">
            <v>17870.799740175113</v>
          </cell>
          <cell r="D91">
            <v>5.26</v>
          </cell>
          <cell r="E91">
            <v>18.18</v>
          </cell>
          <cell r="F91">
            <v>23.439999999999998</v>
          </cell>
          <cell r="G91">
            <v>0.17</v>
          </cell>
          <cell r="H91">
            <v>0.89</v>
          </cell>
          <cell r="I91">
            <v>3.09</v>
          </cell>
          <cell r="J91">
            <v>3.98</v>
          </cell>
          <cell r="K91">
            <v>5.0999999999999996</v>
          </cell>
          <cell r="L91">
            <v>8.35</v>
          </cell>
          <cell r="M91">
            <v>13.45</v>
          </cell>
        </row>
        <row r="92">
          <cell r="A92">
            <v>74</v>
          </cell>
          <cell r="B92" t="str">
            <v>POTATO DIGGER (SWEET)</v>
          </cell>
          <cell r="C92">
            <v>12713.286731636623</v>
          </cell>
          <cell r="D92">
            <v>1.01</v>
          </cell>
          <cell r="E92">
            <v>16.3</v>
          </cell>
          <cell r="F92">
            <v>17.310000000000002</v>
          </cell>
          <cell r="G92">
            <v>0.79</v>
          </cell>
          <cell r="H92">
            <v>0.8</v>
          </cell>
          <cell r="I92">
            <v>12.88</v>
          </cell>
          <cell r="J92">
            <v>13.680000000000001</v>
          </cell>
          <cell r="K92">
            <v>12.41</v>
          </cell>
          <cell r="L92">
            <v>25.1</v>
          </cell>
          <cell r="M92">
            <v>37.510000000000005</v>
          </cell>
        </row>
        <row r="93">
          <cell r="A93">
            <v>75</v>
          </cell>
          <cell r="B93" t="str">
            <v>POTATO HARVESTER</v>
          </cell>
          <cell r="C93">
            <v>59012.544822356329</v>
          </cell>
          <cell r="D93">
            <v>14.75</v>
          </cell>
          <cell r="E93">
            <v>26.39</v>
          </cell>
          <cell r="F93">
            <v>41.14</v>
          </cell>
          <cell r="G93">
            <v>0.79</v>
          </cell>
          <cell r="H93">
            <v>11.65</v>
          </cell>
          <cell r="I93">
            <v>20.85</v>
          </cell>
          <cell r="J93">
            <v>32.5</v>
          </cell>
          <cell r="K93">
            <v>31.21</v>
          </cell>
          <cell r="L93">
            <v>45.29</v>
          </cell>
          <cell r="M93">
            <v>76.5</v>
          </cell>
        </row>
        <row r="94">
          <cell r="A94">
            <v>76</v>
          </cell>
          <cell r="B94" t="str">
            <v>POTATO PLANTER</v>
          </cell>
          <cell r="C94">
            <v>23647.617672951565</v>
          </cell>
          <cell r="D94">
            <v>15.08</v>
          </cell>
          <cell r="E94">
            <v>14.1</v>
          </cell>
          <cell r="F94">
            <v>29.18</v>
          </cell>
          <cell r="G94">
            <v>0.27</v>
          </cell>
          <cell r="H94">
            <v>4.07</v>
          </cell>
          <cell r="I94">
            <v>3.81</v>
          </cell>
          <cell r="J94">
            <v>7.8800000000000008</v>
          </cell>
          <cell r="K94">
            <v>9.36</v>
          </cell>
          <cell r="L94">
            <v>9.3800000000000008</v>
          </cell>
          <cell r="M94">
            <v>18.740000000000002</v>
          </cell>
        </row>
        <row r="95">
          <cell r="A95">
            <v>77</v>
          </cell>
          <cell r="B95" t="str">
            <v>POTATO PLANTER (SWEET)</v>
          </cell>
          <cell r="C95">
            <v>7754.8193214223011</v>
          </cell>
          <cell r="D95">
            <v>1.51</v>
          </cell>
          <cell r="E95">
            <v>13.26</v>
          </cell>
          <cell r="F95">
            <v>14.77</v>
          </cell>
          <cell r="G95">
            <v>0.39</v>
          </cell>
          <cell r="H95">
            <v>0.59</v>
          </cell>
          <cell r="I95">
            <v>5.17</v>
          </cell>
          <cell r="J95">
            <v>5.76</v>
          </cell>
          <cell r="K95">
            <v>6.32</v>
          </cell>
          <cell r="L95">
            <v>11.2</v>
          </cell>
          <cell r="M95">
            <v>17.52</v>
          </cell>
        </row>
        <row r="96">
          <cell r="A96">
            <v>78</v>
          </cell>
          <cell r="B96" t="str">
            <v>PRIME AID BULK BARN</v>
          </cell>
          <cell r="C96">
            <v>20228.928719376883</v>
          </cell>
          <cell r="D96">
            <v>12.61</v>
          </cell>
          <cell r="E96">
            <v>17.12</v>
          </cell>
          <cell r="F96">
            <v>29.73</v>
          </cell>
          <cell r="G96">
            <v>0.69</v>
          </cell>
          <cell r="H96">
            <v>8.6999999999999993</v>
          </cell>
          <cell r="I96">
            <v>11.81</v>
          </cell>
          <cell r="J96">
            <v>20.509999999999998</v>
          </cell>
          <cell r="K96">
            <v>15.26</v>
          </cell>
          <cell r="L96">
            <v>17.149999999999999</v>
          </cell>
          <cell r="M96">
            <v>32.409999999999997</v>
          </cell>
        </row>
        <row r="97">
          <cell r="A97">
            <v>79</v>
          </cell>
          <cell r="B97" t="str">
            <v>PTO AIR BLAST SPRAYER (500)</v>
          </cell>
          <cell r="C97">
            <v>21420.055639853126</v>
          </cell>
          <cell r="D97">
            <v>18.21</v>
          </cell>
          <cell r="E97">
            <v>24.19</v>
          </cell>
          <cell r="F97">
            <v>42.400000000000006</v>
          </cell>
          <cell r="G97">
            <v>0.2</v>
          </cell>
          <cell r="H97">
            <v>3.64</v>
          </cell>
          <cell r="I97">
            <v>4.84</v>
          </cell>
          <cell r="J97">
            <v>8.48</v>
          </cell>
          <cell r="K97">
            <v>7.56</v>
          </cell>
          <cell r="L97">
            <v>8.9600000000000009</v>
          </cell>
          <cell r="M97">
            <v>16.52</v>
          </cell>
        </row>
        <row r="98">
          <cell r="A98">
            <v>80</v>
          </cell>
          <cell r="B98" t="str">
            <v>PTO BALER</v>
          </cell>
          <cell r="C98">
            <v>15537.158154133092</v>
          </cell>
          <cell r="D98">
            <v>5.0199999999999996</v>
          </cell>
          <cell r="E98">
            <v>20.170000000000002</v>
          </cell>
          <cell r="F98">
            <v>25.19</v>
          </cell>
          <cell r="G98">
            <v>0.38</v>
          </cell>
          <cell r="H98">
            <v>1.91</v>
          </cell>
          <cell r="I98">
            <v>7.66</v>
          </cell>
          <cell r="J98">
            <v>9.57</v>
          </cell>
          <cell r="K98">
            <v>9.35</v>
          </cell>
          <cell r="L98">
            <v>15.5</v>
          </cell>
          <cell r="M98">
            <v>24.85</v>
          </cell>
        </row>
        <row r="99">
          <cell r="A99">
            <v>80.099999999999994</v>
          </cell>
          <cell r="B99" t="str">
            <v>ROUND BALER</v>
          </cell>
          <cell r="C99">
            <v>12941.122484785688</v>
          </cell>
          <cell r="D99">
            <v>4.47</v>
          </cell>
          <cell r="E99">
            <v>13.44</v>
          </cell>
          <cell r="F99">
            <v>17.91</v>
          </cell>
          <cell r="G99">
            <v>0.38</v>
          </cell>
          <cell r="H99">
            <v>1.7</v>
          </cell>
          <cell r="I99">
            <v>5.1100000000000003</v>
          </cell>
          <cell r="J99">
            <v>6.8100000000000005</v>
          </cell>
          <cell r="K99">
            <v>9.14</v>
          </cell>
          <cell r="L99">
            <v>12.95</v>
          </cell>
          <cell r="M99">
            <v>22.09</v>
          </cell>
        </row>
        <row r="100">
          <cell r="A100">
            <v>80.2</v>
          </cell>
          <cell r="B100" t="str">
            <v>SMALL BALER</v>
          </cell>
          <cell r="C100">
            <v>8579.8863005624989</v>
          </cell>
          <cell r="D100">
            <v>2.77</v>
          </cell>
          <cell r="E100">
            <v>11.14</v>
          </cell>
          <cell r="F100">
            <v>13.91</v>
          </cell>
          <cell r="G100">
            <v>0.38</v>
          </cell>
          <cell r="H100">
            <v>1.05</v>
          </cell>
          <cell r="I100">
            <v>4.2300000000000004</v>
          </cell>
          <cell r="J100">
            <v>5.28</v>
          </cell>
          <cell r="K100">
            <v>8.5</v>
          </cell>
          <cell r="L100">
            <v>12.07</v>
          </cell>
          <cell r="M100">
            <v>20.57</v>
          </cell>
        </row>
        <row r="101">
          <cell r="A101">
            <v>80.3</v>
          </cell>
          <cell r="B101" t="str">
            <v>LARGE BALER</v>
          </cell>
          <cell r="C101">
            <v>11258</v>
          </cell>
          <cell r="D101">
            <v>3.63</v>
          </cell>
          <cell r="E101">
            <v>14.62</v>
          </cell>
          <cell r="F101">
            <v>18.25</v>
          </cell>
          <cell r="G101">
            <v>0.26</v>
          </cell>
          <cell r="H101">
            <v>0.94</v>
          </cell>
          <cell r="I101">
            <v>3.8</v>
          </cell>
          <cell r="J101">
            <v>4.74</v>
          </cell>
          <cell r="K101">
            <v>7.38</v>
          </cell>
          <cell r="L101">
            <v>11.85</v>
          </cell>
          <cell r="M101">
            <v>19.23</v>
          </cell>
        </row>
        <row r="102">
          <cell r="A102">
            <v>81</v>
          </cell>
          <cell r="B102" t="str">
            <v>PULL TYPE SPRAYER</v>
          </cell>
          <cell r="C102">
            <v>5205.2832396494969</v>
          </cell>
          <cell r="D102">
            <v>2.08</v>
          </cell>
          <cell r="E102">
            <v>9.31</v>
          </cell>
          <cell r="F102">
            <v>11.39</v>
          </cell>
          <cell r="G102">
            <v>0.18</v>
          </cell>
          <cell r="H102">
            <v>0.37</v>
          </cell>
          <cell r="I102">
            <v>1.68</v>
          </cell>
          <cell r="J102">
            <v>2.0499999999999998</v>
          </cell>
          <cell r="K102">
            <v>2.08</v>
          </cell>
          <cell r="L102">
            <v>3.07</v>
          </cell>
          <cell r="M102">
            <v>5.15</v>
          </cell>
        </row>
        <row r="103">
          <cell r="A103">
            <v>82</v>
          </cell>
          <cell r="B103" t="str">
            <v>RAKE</v>
          </cell>
          <cell r="C103">
            <v>3052.0348242109285</v>
          </cell>
          <cell r="D103">
            <v>0.91</v>
          </cell>
          <cell r="E103">
            <v>4.59</v>
          </cell>
          <cell r="F103">
            <v>5.5</v>
          </cell>
          <cell r="G103">
            <v>0.25</v>
          </cell>
          <cell r="H103">
            <v>0.23</v>
          </cell>
          <cell r="I103">
            <v>1.1499999999999999</v>
          </cell>
          <cell r="J103">
            <v>1.38</v>
          </cell>
          <cell r="K103">
            <v>2.6</v>
          </cell>
          <cell r="L103">
            <v>3.08</v>
          </cell>
          <cell r="M103">
            <v>5.68</v>
          </cell>
        </row>
        <row r="104">
          <cell r="A104">
            <v>83</v>
          </cell>
          <cell r="B104" t="str">
            <v>ROLLING CULTIVATOR 6-ROW</v>
          </cell>
          <cell r="C104">
            <v>5563.3776986182975</v>
          </cell>
          <cell r="D104">
            <v>1.77</v>
          </cell>
          <cell r="E104">
            <v>3.98</v>
          </cell>
          <cell r="F104">
            <v>5.75</v>
          </cell>
          <cell r="G104">
            <v>0.17</v>
          </cell>
          <cell r="H104">
            <v>0.3</v>
          </cell>
          <cell r="I104">
            <v>0.68</v>
          </cell>
          <cell r="J104">
            <v>0.98</v>
          </cell>
          <cell r="K104">
            <v>2.8</v>
          </cell>
          <cell r="L104">
            <v>3.31</v>
          </cell>
          <cell r="M104">
            <v>6.1099999999999994</v>
          </cell>
        </row>
        <row r="105">
          <cell r="A105">
            <v>84</v>
          </cell>
          <cell r="B105" t="str">
            <v>ROTARY MOWER 7'</v>
          </cell>
          <cell r="C105">
            <v>3408.2405455408798</v>
          </cell>
          <cell r="D105">
            <v>1.03</v>
          </cell>
          <cell r="E105">
            <v>3.85</v>
          </cell>
          <cell r="F105">
            <v>4.88</v>
          </cell>
          <cell r="G105">
            <v>0.28999999999999998</v>
          </cell>
          <cell r="H105">
            <v>0.3</v>
          </cell>
          <cell r="I105">
            <v>1.1200000000000001</v>
          </cell>
          <cell r="J105">
            <v>1.4200000000000002</v>
          </cell>
          <cell r="K105">
            <v>3.05</v>
          </cell>
          <cell r="L105">
            <v>3.36</v>
          </cell>
          <cell r="M105">
            <v>6.41</v>
          </cell>
        </row>
        <row r="106">
          <cell r="A106">
            <v>84.1</v>
          </cell>
          <cell r="B106" t="str">
            <v>ROTARY MOWER 14'</v>
          </cell>
          <cell r="C106">
            <v>5935</v>
          </cell>
          <cell r="D106">
            <v>1.8</v>
          </cell>
          <cell r="E106">
            <v>6.7</v>
          </cell>
          <cell r="F106">
            <v>8.5</v>
          </cell>
          <cell r="G106">
            <v>0.15</v>
          </cell>
          <cell r="H106">
            <v>0.27</v>
          </cell>
          <cell r="I106">
            <v>1.01</v>
          </cell>
          <cell r="J106">
            <v>1.28</v>
          </cell>
          <cell r="K106">
            <v>1.7</v>
          </cell>
          <cell r="L106">
            <v>2.16</v>
          </cell>
          <cell r="M106">
            <v>3.8600000000000003</v>
          </cell>
        </row>
        <row r="107">
          <cell r="A107">
            <v>85</v>
          </cell>
          <cell r="B107" t="str">
            <v>ROTOVATOR</v>
          </cell>
          <cell r="C107">
            <v>1903.8991735884122</v>
          </cell>
          <cell r="D107">
            <v>1.47</v>
          </cell>
          <cell r="E107">
            <v>4.3</v>
          </cell>
          <cell r="F107">
            <v>5.77</v>
          </cell>
          <cell r="G107">
            <v>1.41</v>
          </cell>
          <cell r="H107">
            <v>2.0699999999999998</v>
          </cell>
          <cell r="I107">
            <v>6.06</v>
          </cell>
          <cell r="J107">
            <v>8.129999999999999</v>
          </cell>
          <cell r="K107">
            <v>15.47</v>
          </cell>
          <cell r="L107">
            <v>16.96</v>
          </cell>
          <cell r="M107">
            <v>32.43</v>
          </cell>
        </row>
        <row r="108">
          <cell r="A108">
            <v>86</v>
          </cell>
          <cell r="B108" t="str">
            <v>SICKLE MOWER</v>
          </cell>
          <cell r="C108">
            <v>2569.9568074483668</v>
          </cell>
          <cell r="D108">
            <v>3.76</v>
          </cell>
          <cell r="E108">
            <v>5.8</v>
          </cell>
          <cell r="F108">
            <v>9.5599999999999987</v>
          </cell>
          <cell r="G108">
            <v>0.26</v>
          </cell>
          <cell r="H108">
            <v>0.98</v>
          </cell>
          <cell r="I108">
            <v>1.51</v>
          </cell>
          <cell r="J108">
            <v>2.4900000000000002</v>
          </cell>
          <cell r="K108">
            <v>3.45</v>
          </cell>
          <cell r="L108">
            <v>3.52</v>
          </cell>
          <cell r="M108">
            <v>6.9700000000000006</v>
          </cell>
        </row>
        <row r="109">
          <cell r="A109">
            <v>87</v>
          </cell>
          <cell r="B109" t="str">
            <v>SIDEDRESSER 2-ROW</v>
          </cell>
          <cell r="C109">
            <v>1903.8991735884122</v>
          </cell>
          <cell r="D109">
            <v>0.41</v>
          </cell>
          <cell r="E109">
            <v>2.15</v>
          </cell>
          <cell r="F109">
            <v>2.56</v>
          </cell>
          <cell r="G109">
            <v>0.56000000000000005</v>
          </cell>
          <cell r="H109">
            <v>0.23</v>
          </cell>
          <cell r="I109">
            <v>1.2</v>
          </cell>
          <cell r="J109">
            <v>1.43</v>
          </cell>
          <cell r="K109">
            <v>8.4600000000000009</v>
          </cell>
          <cell r="L109">
            <v>9.8699999999999992</v>
          </cell>
          <cell r="M109">
            <v>18.329999999999998</v>
          </cell>
        </row>
        <row r="110">
          <cell r="A110">
            <v>88</v>
          </cell>
          <cell r="B110" t="str">
            <v>SILAGE BLOWER</v>
          </cell>
          <cell r="C110">
            <v>3569.8109504782724</v>
          </cell>
          <cell r="D110">
            <v>1.78</v>
          </cell>
          <cell r="E110">
            <v>4.07</v>
          </cell>
          <cell r="F110">
            <v>5.8500000000000005</v>
          </cell>
          <cell r="G110">
            <v>0.47</v>
          </cell>
          <cell r="H110">
            <v>0.84</v>
          </cell>
          <cell r="I110">
            <v>1.91</v>
          </cell>
          <cell r="J110">
            <v>2.75</v>
          </cell>
          <cell r="K110">
            <v>5.3</v>
          </cell>
          <cell r="L110">
            <v>5.55</v>
          </cell>
          <cell r="M110">
            <v>10.85</v>
          </cell>
        </row>
        <row r="111">
          <cell r="A111">
            <v>89</v>
          </cell>
          <cell r="B111" t="str">
            <v>SILAGE CHOPPER</v>
          </cell>
          <cell r="C111">
            <v>23970.685563969855</v>
          </cell>
          <cell r="D111">
            <v>16.98</v>
          </cell>
          <cell r="E111">
            <v>27.3</v>
          </cell>
          <cell r="F111">
            <v>44.28</v>
          </cell>
          <cell r="G111">
            <v>0.43</v>
          </cell>
          <cell r="H111">
            <v>7.3</v>
          </cell>
          <cell r="I111">
            <v>11.74</v>
          </cell>
          <cell r="J111">
            <v>19.04</v>
          </cell>
          <cell r="K111">
            <v>17.940000000000001</v>
          </cell>
          <cell r="L111">
            <v>25.04</v>
          </cell>
          <cell r="M111">
            <v>42.980000000000004</v>
          </cell>
        </row>
        <row r="112">
          <cell r="A112">
            <v>90</v>
          </cell>
          <cell r="B112" t="str">
            <v>SILAGE CHOPPER &amp; WAGON</v>
          </cell>
          <cell r="C112">
            <v>32723.267046050831</v>
          </cell>
          <cell r="D112">
            <v>21.26</v>
          </cell>
          <cell r="E112">
            <v>49.69</v>
          </cell>
          <cell r="F112">
            <v>70.95</v>
          </cell>
          <cell r="G112">
            <v>0.56999999999999995</v>
          </cell>
          <cell r="H112">
            <v>12.12</v>
          </cell>
          <cell r="I112">
            <v>28.32</v>
          </cell>
          <cell r="J112">
            <v>40.44</v>
          </cell>
          <cell r="K112">
            <v>26.23</v>
          </cell>
          <cell r="L112">
            <v>45.96</v>
          </cell>
          <cell r="M112">
            <v>72.19</v>
          </cell>
        </row>
        <row r="113">
          <cell r="A113">
            <v>91</v>
          </cell>
          <cell r="B113" t="str">
            <v>SILAGE WAGON</v>
          </cell>
          <cell r="C113">
            <v>8775.7852532590859</v>
          </cell>
          <cell r="D113">
            <v>3.03</v>
          </cell>
          <cell r="E113">
            <v>9.99</v>
          </cell>
          <cell r="F113">
            <v>13.02</v>
          </cell>
          <cell r="G113">
            <v>0.56999999999999995</v>
          </cell>
          <cell r="H113">
            <v>1.73</v>
          </cell>
          <cell r="I113">
            <v>5.69</v>
          </cell>
          <cell r="J113">
            <v>7.42</v>
          </cell>
          <cell r="K113">
            <v>12.89</v>
          </cell>
          <cell r="L113">
            <v>17.45</v>
          </cell>
          <cell r="M113">
            <v>30.34</v>
          </cell>
        </row>
        <row r="114">
          <cell r="A114">
            <v>92</v>
          </cell>
          <cell r="B114" t="str">
            <v>SPIKE HARROW</v>
          </cell>
          <cell r="C114">
            <v>1070.9432851434817</v>
          </cell>
          <cell r="D114">
            <v>0.11</v>
          </cell>
          <cell r="E114">
            <v>1.28</v>
          </cell>
          <cell r="F114">
            <v>1.3900000000000001</v>
          </cell>
          <cell r="G114">
            <v>0.24</v>
          </cell>
          <cell r="H114">
            <v>0.03</v>
          </cell>
          <cell r="I114">
            <v>0.31</v>
          </cell>
          <cell r="J114">
            <v>0.33999999999999997</v>
          </cell>
          <cell r="K114">
            <v>2.31</v>
          </cell>
          <cell r="L114">
            <v>2.16</v>
          </cell>
          <cell r="M114">
            <v>4.4700000000000006</v>
          </cell>
        </row>
        <row r="115">
          <cell r="A115">
            <v>93</v>
          </cell>
          <cell r="B115" t="str">
            <v>ORCHARD SPRAYER</v>
          </cell>
          <cell r="C115">
            <v>17849.054752391363</v>
          </cell>
          <cell r="D115">
            <v>10.45</v>
          </cell>
          <cell r="E115">
            <v>25.19</v>
          </cell>
          <cell r="F115">
            <v>35.64</v>
          </cell>
          <cell r="G115">
            <v>0.18</v>
          </cell>
          <cell r="H115">
            <v>1.88</v>
          </cell>
          <cell r="I115">
            <v>4.53</v>
          </cell>
          <cell r="J115">
            <v>6.41</v>
          </cell>
          <cell r="K115">
            <v>3.59</v>
          </cell>
          <cell r="L115">
            <v>5.93</v>
          </cell>
          <cell r="M115">
            <v>9.52</v>
          </cell>
        </row>
        <row r="116">
          <cell r="A116">
            <v>94</v>
          </cell>
          <cell r="B116" t="str">
            <v>SPRING TOOTH</v>
          </cell>
          <cell r="C116">
            <v>2601.7972144069145</v>
          </cell>
          <cell r="D116">
            <v>0.01</v>
          </cell>
          <cell r="E116">
            <v>3.1</v>
          </cell>
          <cell r="F116">
            <v>3.11</v>
          </cell>
          <cell r="G116">
            <v>0.11</v>
          </cell>
          <cell r="H116">
            <v>0</v>
          </cell>
          <cell r="I116">
            <v>0.34</v>
          </cell>
          <cell r="J116">
            <v>0.34</v>
          </cell>
          <cell r="K116">
            <v>1.05</v>
          </cell>
          <cell r="L116">
            <v>1.19</v>
          </cell>
          <cell r="M116">
            <v>2.2400000000000002</v>
          </cell>
        </row>
        <row r="117">
          <cell r="A117">
            <v>95</v>
          </cell>
          <cell r="B117" t="str">
            <v>SUBSOILER BEDDER 2-ROW</v>
          </cell>
          <cell r="C117">
            <v>4360.1786565358243</v>
          </cell>
          <cell r="D117">
            <v>0.97</v>
          </cell>
          <cell r="E117">
            <v>4.43</v>
          </cell>
          <cell r="F117">
            <v>5.3999999999999995</v>
          </cell>
          <cell r="G117">
            <v>0.45</v>
          </cell>
          <cell r="H117">
            <v>0.44</v>
          </cell>
          <cell r="I117">
            <v>1.99</v>
          </cell>
          <cell r="J117">
            <v>2.4300000000000002</v>
          </cell>
          <cell r="K117">
            <v>7.05</v>
          </cell>
          <cell r="L117">
            <v>8.9600000000000009</v>
          </cell>
          <cell r="M117">
            <v>16.010000000000002</v>
          </cell>
        </row>
        <row r="118">
          <cell r="A118">
            <v>96</v>
          </cell>
          <cell r="B118" t="str">
            <v>SUBSOILER-BEDDER 4-ROW</v>
          </cell>
          <cell r="C118">
            <v>7656.1697196399327</v>
          </cell>
          <cell r="D118">
            <v>5.55</v>
          </cell>
          <cell r="E118">
            <v>5.19</v>
          </cell>
          <cell r="F118">
            <v>10.74</v>
          </cell>
          <cell r="G118">
            <v>0.19</v>
          </cell>
          <cell r="H118">
            <v>1.05</v>
          </cell>
          <cell r="I118">
            <v>0.99</v>
          </cell>
          <cell r="J118">
            <v>2.04</v>
          </cell>
          <cell r="K118">
            <v>4.78</v>
          </cell>
          <cell r="L118">
            <v>4.91</v>
          </cell>
          <cell r="M118">
            <v>9.6900000000000013</v>
          </cell>
        </row>
        <row r="119">
          <cell r="A119">
            <v>96.1</v>
          </cell>
          <cell r="B119" t="str">
            <v>SUBSOILER-BEDDER 6-ROW</v>
          </cell>
          <cell r="C119">
            <v>9534.7730836328701</v>
          </cell>
          <cell r="D119">
            <v>6.91</v>
          </cell>
          <cell r="E119">
            <v>6.47</v>
          </cell>
          <cell r="F119">
            <v>13.379999999999999</v>
          </cell>
          <cell r="G119">
            <v>0.17</v>
          </cell>
          <cell r="H119">
            <v>1.17</v>
          </cell>
          <cell r="I119">
            <v>1.1000000000000001</v>
          </cell>
          <cell r="J119">
            <v>2.27</v>
          </cell>
          <cell r="K119">
            <v>5.38</v>
          </cell>
          <cell r="L119">
            <v>6.36</v>
          </cell>
          <cell r="M119">
            <v>11.74</v>
          </cell>
        </row>
        <row r="120">
          <cell r="A120">
            <v>97</v>
          </cell>
          <cell r="B120" t="str">
            <v>SUBSOILER-PLANTER W/SPRAYER 4-ROW</v>
          </cell>
          <cell r="C120">
            <v>24383.152043013542</v>
          </cell>
          <cell r="D120">
            <v>12.14</v>
          </cell>
          <cell r="E120">
            <v>24.8</v>
          </cell>
          <cell r="F120">
            <v>36.94</v>
          </cell>
          <cell r="G120">
            <v>0.2</v>
          </cell>
          <cell r="H120">
            <v>2.4300000000000002</v>
          </cell>
          <cell r="I120">
            <v>4.96</v>
          </cell>
          <cell r="J120">
            <v>7.3900000000000006</v>
          </cell>
          <cell r="K120">
            <v>8.1</v>
          </cell>
          <cell r="L120">
            <v>11.66</v>
          </cell>
          <cell r="M120">
            <v>19.759999999999998</v>
          </cell>
        </row>
        <row r="121">
          <cell r="A121">
            <v>97.1</v>
          </cell>
          <cell r="B121" t="str">
            <v>SUBSOILER-PLANTER W/SPRAYER 6-ROW</v>
          </cell>
          <cell r="C121">
            <v>28887.869532327932</v>
          </cell>
          <cell r="D121">
            <v>14.39</v>
          </cell>
          <cell r="E121">
            <v>29.38</v>
          </cell>
          <cell r="F121">
            <v>43.769999999999996</v>
          </cell>
          <cell r="G121">
            <v>0.18</v>
          </cell>
          <cell r="H121">
            <v>2.59</v>
          </cell>
          <cell r="I121">
            <v>5.29</v>
          </cell>
          <cell r="J121">
            <v>7.88</v>
          </cell>
          <cell r="K121">
            <v>8.39</v>
          </cell>
          <cell r="L121">
            <v>12.02</v>
          </cell>
          <cell r="M121">
            <v>20.41</v>
          </cell>
        </row>
        <row r="122">
          <cell r="A122">
            <v>97.2</v>
          </cell>
          <cell r="B122" t="str">
            <v>SUBSOILER-PLANTER 6-ROW</v>
          </cell>
          <cell r="C122">
            <v>26531.180151220291</v>
          </cell>
          <cell r="D122">
            <v>13.21</v>
          </cell>
          <cell r="E122">
            <v>26.99</v>
          </cell>
          <cell r="F122">
            <v>40.200000000000003</v>
          </cell>
          <cell r="G122">
            <v>0.18</v>
          </cell>
          <cell r="H122">
            <v>2.38</v>
          </cell>
          <cell r="I122">
            <v>4.8600000000000003</v>
          </cell>
          <cell r="J122">
            <v>7.24</v>
          </cell>
          <cell r="K122">
            <v>8.18</v>
          </cell>
          <cell r="L122">
            <v>11.59</v>
          </cell>
          <cell r="M122">
            <v>19.77</v>
          </cell>
        </row>
        <row r="123">
          <cell r="A123">
            <v>98</v>
          </cell>
          <cell r="B123" t="str">
            <v>SUPER BEDDER</v>
          </cell>
          <cell r="C123">
            <v>3612.6486818840121</v>
          </cell>
          <cell r="D123">
            <v>2.74</v>
          </cell>
          <cell r="E123">
            <v>8.07</v>
          </cell>
          <cell r="F123">
            <v>10.81</v>
          </cell>
          <cell r="G123">
            <v>1.1000000000000001</v>
          </cell>
          <cell r="H123">
            <v>3.01</v>
          </cell>
          <cell r="I123">
            <v>8.8800000000000008</v>
          </cell>
          <cell r="J123">
            <v>11.89</v>
          </cell>
          <cell r="K123">
            <v>19.18</v>
          </cell>
          <cell r="L123">
            <v>25.89</v>
          </cell>
          <cell r="M123">
            <v>45.07</v>
          </cell>
        </row>
        <row r="124">
          <cell r="A124">
            <v>99</v>
          </cell>
          <cell r="B124" t="str">
            <v>TOBACCO CULTIVATOR 1-ROW</v>
          </cell>
          <cell r="C124">
            <v>1393.7616551664728</v>
          </cell>
          <cell r="D124">
            <v>0.55000000000000004</v>
          </cell>
          <cell r="E124">
            <v>1.05</v>
          </cell>
          <cell r="F124">
            <v>1.6</v>
          </cell>
          <cell r="G124">
            <v>0.71</v>
          </cell>
          <cell r="H124">
            <v>0.39</v>
          </cell>
          <cell r="I124">
            <v>0.75</v>
          </cell>
          <cell r="J124">
            <v>1.1400000000000001</v>
          </cell>
          <cell r="K124">
            <v>7.14</v>
          </cell>
          <cell r="L124">
            <v>6.23</v>
          </cell>
          <cell r="M124">
            <v>13.370000000000001</v>
          </cell>
        </row>
        <row r="125">
          <cell r="A125">
            <v>99.1</v>
          </cell>
          <cell r="B125" t="str">
            <v>TOBACCO BEDDER 4-ROW</v>
          </cell>
          <cell r="C125">
            <v>6620</v>
          </cell>
          <cell r="D125">
            <v>2.63</v>
          </cell>
          <cell r="E125">
            <v>4.9800000000000004</v>
          </cell>
          <cell r="F125">
            <v>7.61</v>
          </cell>
          <cell r="G125">
            <v>0.16</v>
          </cell>
          <cell r="H125">
            <v>0.42</v>
          </cell>
          <cell r="I125">
            <v>0.8</v>
          </cell>
          <cell r="J125">
            <v>1.22</v>
          </cell>
          <cell r="K125">
            <v>1.94</v>
          </cell>
          <cell r="L125">
            <v>2.0299999999999998</v>
          </cell>
          <cell r="M125">
            <v>3.9699999999999998</v>
          </cell>
        </row>
        <row r="126">
          <cell r="A126">
            <v>99.2</v>
          </cell>
          <cell r="B126" t="str">
            <v>TOBACCO BED SHAPER 4-ROW</v>
          </cell>
          <cell r="C126">
            <v>5058</v>
          </cell>
          <cell r="D126">
            <v>2.0099999999999998</v>
          </cell>
          <cell r="E126">
            <v>3.81</v>
          </cell>
          <cell r="F126">
            <v>5.82</v>
          </cell>
          <cell r="G126">
            <v>0.16</v>
          </cell>
          <cell r="H126">
            <v>0.32</v>
          </cell>
          <cell r="I126">
            <v>0.61</v>
          </cell>
          <cell r="J126">
            <v>0.92999999999999994</v>
          </cell>
          <cell r="K126">
            <v>1.84</v>
          </cell>
          <cell r="L126">
            <v>1.85</v>
          </cell>
          <cell r="M126">
            <v>3.6900000000000004</v>
          </cell>
        </row>
        <row r="127">
          <cell r="A127">
            <v>100</v>
          </cell>
          <cell r="B127" t="str">
            <v>TOBACCO HARVESTER LOW PROFILE</v>
          </cell>
          <cell r="C127">
            <v>14874.21229365947</v>
          </cell>
          <cell r="D127">
            <v>2.15</v>
          </cell>
          <cell r="E127">
            <v>17.899999999999999</v>
          </cell>
          <cell r="F127">
            <v>20.049999999999997</v>
          </cell>
          <cell r="G127">
            <v>2.95</v>
          </cell>
          <cell r="H127">
            <v>6.34</v>
          </cell>
          <cell r="I127">
            <v>52.81</v>
          </cell>
          <cell r="J127">
            <v>59.150000000000006</v>
          </cell>
          <cell r="K127">
            <v>34.369999999999997</v>
          </cell>
          <cell r="L127">
            <v>75.61</v>
          </cell>
          <cell r="M127">
            <v>109.97999999999999</v>
          </cell>
        </row>
        <row r="128">
          <cell r="A128">
            <v>101</v>
          </cell>
          <cell r="B128" t="str">
            <v>TOBACCO TOPPER 2-ROW</v>
          </cell>
          <cell r="C128">
            <v>3510.3141013036347</v>
          </cell>
          <cell r="D128">
            <v>4.8</v>
          </cell>
          <cell r="E128">
            <v>8.83</v>
          </cell>
          <cell r="F128">
            <v>13.629999999999999</v>
          </cell>
          <cell r="G128">
            <v>0.86</v>
          </cell>
          <cell r="H128">
            <v>4.13</v>
          </cell>
          <cell r="I128">
            <v>7.59</v>
          </cell>
          <cell r="J128">
            <v>11.719999999999999</v>
          </cell>
          <cell r="K128">
            <v>12.3</v>
          </cell>
          <cell r="L128">
            <v>14.24</v>
          </cell>
          <cell r="M128">
            <v>26.54</v>
          </cell>
        </row>
        <row r="129">
          <cell r="A129">
            <v>101.1</v>
          </cell>
          <cell r="B129" t="str">
            <v>TOBACCO TOPPER 4-ROW</v>
          </cell>
          <cell r="C129">
            <v>5712.55</v>
          </cell>
          <cell r="D129">
            <v>7.81</v>
          </cell>
          <cell r="E129">
            <v>14.37</v>
          </cell>
          <cell r="F129">
            <v>22.18</v>
          </cell>
          <cell r="G129">
            <v>0.49</v>
          </cell>
          <cell r="H129">
            <v>3.83</v>
          </cell>
          <cell r="I129">
            <v>7.04</v>
          </cell>
          <cell r="J129">
            <v>10.870000000000001</v>
          </cell>
          <cell r="K129">
            <v>11.03</v>
          </cell>
          <cell r="L129">
            <v>14.62</v>
          </cell>
          <cell r="M129">
            <v>25.65</v>
          </cell>
        </row>
        <row r="130">
          <cell r="A130">
            <v>102</v>
          </cell>
          <cell r="B130" t="str">
            <v>TOBACCO TRAILER</v>
          </cell>
          <cell r="C130">
            <v>1189.9369834927575</v>
          </cell>
          <cell r="D130">
            <v>0.63</v>
          </cell>
          <cell r="E130">
            <v>0.8</v>
          </cell>
          <cell r="F130">
            <v>1.4300000000000002</v>
          </cell>
          <cell r="G130">
            <v>2.58</v>
          </cell>
          <cell r="H130">
            <v>1.63</v>
          </cell>
          <cell r="I130">
            <v>2.06</v>
          </cell>
          <cell r="J130">
            <v>3.69</v>
          </cell>
          <cell r="K130">
            <v>21.18</v>
          </cell>
          <cell r="L130">
            <v>27.68</v>
          </cell>
          <cell r="M130">
            <v>48.86</v>
          </cell>
        </row>
        <row r="131">
          <cell r="A131">
            <v>103</v>
          </cell>
          <cell r="B131" t="str">
            <v>TOBACCO TRANSPLANTER 1-ROW</v>
          </cell>
          <cell r="C131">
            <v>3450.8172521289966</v>
          </cell>
          <cell r="D131">
            <v>2.58</v>
          </cell>
          <cell r="E131">
            <v>2.69</v>
          </cell>
          <cell r="F131">
            <v>5.27</v>
          </cell>
          <cell r="G131">
            <v>3.08</v>
          </cell>
          <cell r="H131">
            <v>7.95</v>
          </cell>
          <cell r="I131">
            <v>8.2899999999999991</v>
          </cell>
          <cell r="J131">
            <v>16.239999999999998</v>
          </cell>
          <cell r="K131">
            <v>53.22</v>
          </cell>
          <cell r="L131">
            <v>55.93</v>
          </cell>
          <cell r="M131">
            <v>109.15</v>
          </cell>
        </row>
        <row r="132">
          <cell r="A132">
            <v>104</v>
          </cell>
          <cell r="B132" t="str">
            <v>TOBACCO TRANSPLANTER 2-ROW</v>
          </cell>
          <cell r="C132">
            <v>5533.2069732413238</v>
          </cell>
          <cell r="D132">
            <v>4.13</v>
          </cell>
          <cell r="E132">
            <v>4.3099999999999996</v>
          </cell>
          <cell r="F132">
            <v>8.44</v>
          </cell>
          <cell r="G132">
            <v>1.54</v>
          </cell>
          <cell r="H132">
            <v>6.36</v>
          </cell>
          <cell r="I132">
            <v>6.64</v>
          </cell>
          <cell r="J132">
            <v>13</v>
          </cell>
          <cell r="K132">
            <v>36.53</v>
          </cell>
          <cell r="L132">
            <v>38.409999999999997</v>
          </cell>
          <cell r="M132">
            <v>74.94</v>
          </cell>
        </row>
        <row r="133">
          <cell r="A133">
            <v>104.1</v>
          </cell>
          <cell r="B133" t="str">
            <v>TOBACCO TRANSPLANTER 4-ROW</v>
          </cell>
          <cell r="C133">
            <v>7179.5</v>
          </cell>
          <cell r="D133">
            <v>5.36</v>
          </cell>
          <cell r="E133">
            <v>5.59</v>
          </cell>
          <cell r="F133">
            <v>10.95</v>
          </cell>
          <cell r="G133">
            <v>0.88</v>
          </cell>
          <cell r="H133">
            <v>4.72</v>
          </cell>
          <cell r="I133">
            <v>4.92</v>
          </cell>
          <cell r="J133">
            <v>9.64</v>
          </cell>
          <cell r="K133">
            <v>26.5</v>
          </cell>
          <cell r="L133">
            <v>32.15</v>
          </cell>
          <cell r="M133">
            <v>58.65</v>
          </cell>
        </row>
        <row r="134">
          <cell r="A134">
            <v>105</v>
          </cell>
          <cell r="B134" t="str">
            <v>TOMATO TRANSPLANTER 3-ROW</v>
          </cell>
          <cell r="C134">
            <v>8924.5273761956814</v>
          </cell>
          <cell r="D134">
            <v>1.86</v>
          </cell>
          <cell r="E134">
            <v>13.44</v>
          </cell>
          <cell r="F134">
            <v>15.299999999999999</v>
          </cell>
          <cell r="G134">
            <v>1.38</v>
          </cell>
          <cell r="H134">
            <v>2.57</v>
          </cell>
          <cell r="I134">
            <v>18.55</v>
          </cell>
          <cell r="J134">
            <v>21.12</v>
          </cell>
          <cell r="K134">
            <v>22.85</v>
          </cell>
          <cell r="L134">
            <v>39.9</v>
          </cell>
          <cell r="M134">
            <v>62.75</v>
          </cell>
        </row>
        <row r="135">
          <cell r="A135">
            <v>106</v>
          </cell>
          <cell r="B135" t="str">
            <v>TRACTOR MTD SPRAYER 60 FT</v>
          </cell>
          <cell r="C135">
            <v>30000</v>
          </cell>
          <cell r="D135">
            <v>10.09</v>
          </cell>
          <cell r="E135">
            <v>63.02</v>
          </cell>
          <cell r="F135">
            <v>73.11</v>
          </cell>
          <cell r="G135">
            <v>0.04</v>
          </cell>
          <cell r="H135">
            <v>0.4</v>
          </cell>
          <cell r="I135">
            <v>2.52</v>
          </cell>
          <cell r="J135">
            <v>2.92</v>
          </cell>
          <cell r="K135">
            <v>1.54</v>
          </cell>
          <cell r="L135">
            <v>3.86</v>
          </cell>
          <cell r="M135">
            <v>5.4</v>
          </cell>
        </row>
        <row r="136">
          <cell r="A136">
            <v>107</v>
          </cell>
          <cell r="B136" t="str">
            <v>TRACTOR MTD SPRAYER 90FT</v>
          </cell>
          <cell r="C136">
            <v>50000</v>
          </cell>
          <cell r="D136">
            <v>16.82</v>
          </cell>
          <cell r="E136">
            <v>105.03</v>
          </cell>
          <cell r="F136">
            <v>121.85</v>
          </cell>
          <cell r="G136">
            <v>0.03</v>
          </cell>
          <cell r="H136">
            <v>0.5</v>
          </cell>
          <cell r="I136">
            <v>3.15</v>
          </cell>
          <cell r="J136">
            <v>3.65</v>
          </cell>
          <cell r="K136">
            <v>1.36</v>
          </cell>
          <cell r="L136">
            <v>4.16</v>
          </cell>
          <cell r="M136">
            <v>5.5200000000000005</v>
          </cell>
        </row>
        <row r="137">
          <cell r="A137">
            <v>108</v>
          </cell>
          <cell r="B137" t="str">
            <v>TRAILER 4W</v>
          </cell>
          <cell r="C137">
            <v>2888.7831778234968</v>
          </cell>
          <cell r="D137">
            <v>1.41</v>
          </cell>
          <cell r="E137">
            <v>6.47</v>
          </cell>
          <cell r="F137">
            <v>7.88</v>
          </cell>
          <cell r="G137">
            <v>0.14000000000000001</v>
          </cell>
          <cell r="H137">
            <v>0.2</v>
          </cell>
          <cell r="I137">
            <v>0.91</v>
          </cell>
          <cell r="J137">
            <v>1.1100000000000001</v>
          </cell>
          <cell r="K137">
            <v>1.53</v>
          </cell>
          <cell r="L137">
            <v>1.99</v>
          </cell>
          <cell r="M137">
            <v>3.52</v>
          </cell>
        </row>
        <row r="138">
          <cell r="A138">
            <v>109</v>
          </cell>
          <cell r="B138" t="str">
            <v>TRANSPLANTER 1-ROW</v>
          </cell>
          <cell r="C138">
            <v>2141.8865702869634</v>
          </cell>
          <cell r="D138">
            <v>0.45</v>
          </cell>
          <cell r="E138">
            <v>3.22</v>
          </cell>
          <cell r="F138">
            <v>3.6700000000000004</v>
          </cell>
          <cell r="G138">
            <v>2.75</v>
          </cell>
          <cell r="H138">
            <v>1.24</v>
          </cell>
          <cell r="I138">
            <v>8.86</v>
          </cell>
          <cell r="J138">
            <v>10.1</v>
          </cell>
          <cell r="K138">
            <v>27.36</v>
          </cell>
          <cell r="L138">
            <v>30.11</v>
          </cell>
          <cell r="M138">
            <v>57.47</v>
          </cell>
        </row>
        <row r="139">
          <cell r="A139">
            <v>110</v>
          </cell>
          <cell r="B139" t="str">
            <v>TRANSPLANTER 2-ROW</v>
          </cell>
          <cell r="C139">
            <v>3459.146811013446</v>
          </cell>
          <cell r="D139">
            <v>0.72</v>
          </cell>
          <cell r="E139">
            <v>5.21</v>
          </cell>
          <cell r="F139">
            <v>5.93</v>
          </cell>
          <cell r="G139">
            <v>2.29</v>
          </cell>
          <cell r="H139">
            <v>1.65</v>
          </cell>
          <cell r="I139">
            <v>11.93</v>
          </cell>
          <cell r="J139">
            <v>13.58</v>
          </cell>
          <cell r="K139">
            <v>23.4</v>
          </cell>
          <cell r="L139">
            <v>29.63</v>
          </cell>
          <cell r="M139">
            <v>53.03</v>
          </cell>
        </row>
        <row r="140">
          <cell r="A140">
            <v>111</v>
          </cell>
          <cell r="B140" t="str">
            <v>TRANSPLANTER 4-ROW</v>
          </cell>
          <cell r="C140">
            <v>11661.382438229022</v>
          </cell>
          <cell r="D140">
            <v>2.89</v>
          </cell>
          <cell r="E140">
            <v>13.17</v>
          </cell>
          <cell r="F140">
            <v>16.059999999999999</v>
          </cell>
          <cell r="G140">
            <v>1.38</v>
          </cell>
          <cell r="H140">
            <v>3.99</v>
          </cell>
          <cell r="I140">
            <v>18.170000000000002</v>
          </cell>
          <cell r="J140">
            <v>22.160000000000004</v>
          </cell>
          <cell r="K140">
            <v>24.27</v>
          </cell>
          <cell r="L140">
            <v>39.520000000000003</v>
          </cell>
          <cell r="M140">
            <v>63.790000000000006</v>
          </cell>
        </row>
        <row r="141">
          <cell r="A141">
            <v>112</v>
          </cell>
          <cell r="B141" t="str">
            <v>TRUCK 1.5 TON</v>
          </cell>
          <cell r="C141">
            <v>37900.234235056254</v>
          </cell>
          <cell r="D141">
            <v>7.58</v>
          </cell>
          <cell r="E141">
            <v>9.93</v>
          </cell>
          <cell r="F141">
            <v>17.509999999999998</v>
          </cell>
          <cell r="G141">
            <v>0.23</v>
          </cell>
          <cell r="H141">
            <v>1.74</v>
          </cell>
          <cell r="I141">
            <v>2.2799999999999998</v>
          </cell>
          <cell r="J141">
            <v>4.0199999999999996</v>
          </cell>
          <cell r="K141">
            <v>1.74</v>
          </cell>
          <cell r="L141">
            <v>2.2799999999999998</v>
          </cell>
          <cell r="M141">
            <v>4.0199999999999996</v>
          </cell>
        </row>
        <row r="142">
          <cell r="A142">
            <v>112.1</v>
          </cell>
          <cell r="B142" t="str">
            <v>DUMP TRUCK  12 TON</v>
          </cell>
          <cell r="C142">
            <v>56250</v>
          </cell>
          <cell r="D142">
            <v>10.55</v>
          </cell>
          <cell r="E142">
            <v>14.99</v>
          </cell>
          <cell r="F142">
            <v>25.54</v>
          </cell>
          <cell r="G142">
            <v>0.44</v>
          </cell>
          <cell r="H142">
            <v>4.6399999999999997</v>
          </cell>
          <cell r="I142">
            <v>6.6</v>
          </cell>
          <cell r="J142">
            <v>11.239999999999998</v>
          </cell>
          <cell r="K142">
            <v>4.6399999999999997</v>
          </cell>
          <cell r="L142">
            <v>6.6</v>
          </cell>
          <cell r="M142">
            <v>11.239999999999998</v>
          </cell>
        </row>
        <row r="143">
          <cell r="A143">
            <v>113</v>
          </cell>
          <cell r="B143" t="str">
            <v>BROADCAST SEEDER</v>
          </cell>
          <cell r="C143">
            <v>975</v>
          </cell>
          <cell r="D143">
            <v>0.48</v>
          </cell>
          <cell r="E143">
            <v>2.2000000000000002</v>
          </cell>
          <cell r="F143">
            <v>2.68</v>
          </cell>
          <cell r="G143">
            <v>0.1</v>
          </cell>
          <cell r="H143">
            <v>0.05</v>
          </cell>
          <cell r="I143">
            <v>0.22</v>
          </cell>
          <cell r="J143">
            <v>0.27</v>
          </cell>
          <cell r="K143">
            <v>1.52</v>
          </cell>
          <cell r="L143">
            <v>1.77</v>
          </cell>
          <cell r="M143">
            <v>3.29</v>
          </cell>
        </row>
        <row r="144">
          <cell r="A144">
            <v>114</v>
          </cell>
          <cell r="B144" t="str">
            <v>WINDROWER</v>
          </cell>
          <cell r="C144">
            <v>2766.008518128916</v>
          </cell>
          <cell r="D144">
            <v>1.43</v>
          </cell>
          <cell r="E144">
            <v>4.49</v>
          </cell>
          <cell r="F144">
            <v>5.92</v>
          </cell>
          <cell r="G144">
            <v>0.17</v>
          </cell>
          <cell r="H144">
            <v>0.24</v>
          </cell>
          <cell r="I144">
            <v>0.76</v>
          </cell>
          <cell r="J144">
            <v>1</v>
          </cell>
          <cell r="K144">
            <v>1.86</v>
          </cell>
          <cell r="L144">
            <v>2.08</v>
          </cell>
          <cell r="M144">
            <v>3.9400000000000004</v>
          </cell>
        </row>
        <row r="145">
          <cell r="A145">
            <v>115</v>
          </cell>
          <cell r="B145" t="str">
            <v>BROADCAST DEEP TILLAGE</v>
          </cell>
          <cell r="C145">
            <v>11890.848310948531</v>
          </cell>
          <cell r="D145">
            <v>5.92</v>
          </cell>
          <cell r="E145">
            <v>12.09</v>
          </cell>
          <cell r="F145">
            <v>18.009999999999998</v>
          </cell>
          <cell r="G145">
            <v>0.24</v>
          </cell>
          <cell r="H145">
            <v>1.42</v>
          </cell>
          <cell r="I145">
            <v>2.9</v>
          </cell>
          <cell r="J145">
            <v>4.32</v>
          </cell>
          <cell r="K145">
            <v>10.33</v>
          </cell>
          <cell r="L145">
            <v>14.04</v>
          </cell>
          <cell r="M145">
            <v>24.369999999999997</v>
          </cell>
        </row>
        <row r="146">
          <cell r="A146">
            <v>116</v>
          </cell>
          <cell r="B146" t="str">
            <v>COTTON MODULE BUILDER</v>
          </cell>
          <cell r="C146">
            <v>23873.744182507937</v>
          </cell>
          <cell r="D146">
            <v>8.2899999999999991</v>
          </cell>
          <cell r="E146">
            <v>9.84</v>
          </cell>
          <cell r="F146">
            <v>18.13</v>
          </cell>
          <cell r="G146">
            <v>0.11</v>
          </cell>
          <cell r="H146">
            <v>0.91</v>
          </cell>
          <cell r="I146">
            <v>1.08</v>
          </cell>
          <cell r="J146">
            <v>1.9900000000000002</v>
          </cell>
          <cell r="K146">
            <v>3.07</v>
          </cell>
          <cell r="L146">
            <v>3.35</v>
          </cell>
          <cell r="M146">
            <v>6.42</v>
          </cell>
        </row>
        <row r="147">
          <cell r="A147">
            <v>117</v>
          </cell>
          <cell r="B147" t="str">
            <v>TEDDER</v>
          </cell>
          <cell r="C147">
            <v>5230.6163544780093</v>
          </cell>
          <cell r="D147">
            <v>1.56</v>
          </cell>
          <cell r="E147">
            <v>7.87</v>
          </cell>
          <cell r="F147">
            <v>9.43</v>
          </cell>
          <cell r="G147">
            <v>0.25</v>
          </cell>
          <cell r="H147">
            <v>0.39</v>
          </cell>
          <cell r="I147">
            <v>1.97</v>
          </cell>
          <cell r="J147">
            <v>2.36</v>
          </cell>
          <cell r="K147">
            <v>2.77</v>
          </cell>
          <cell r="L147">
            <v>3.9</v>
          </cell>
          <cell r="M147">
            <v>6.67</v>
          </cell>
        </row>
        <row r="148">
          <cell r="A148">
            <v>118</v>
          </cell>
          <cell r="B148" t="str">
            <v>STRIP TILL RIG</v>
          </cell>
          <cell r="C148">
            <v>80000</v>
          </cell>
          <cell r="D148">
            <v>39.840000000000003</v>
          </cell>
          <cell r="E148">
            <v>81.37</v>
          </cell>
          <cell r="F148">
            <v>121.21000000000001</v>
          </cell>
          <cell r="G148">
            <v>0.22</v>
          </cell>
          <cell r="H148">
            <v>8.76</v>
          </cell>
          <cell r="I148">
            <v>17.899999999999999</v>
          </cell>
          <cell r="J148">
            <v>26.659999999999997</v>
          </cell>
          <cell r="K148">
            <v>15.86</v>
          </cell>
          <cell r="L148">
            <v>26.13</v>
          </cell>
          <cell r="M148">
            <v>41.989999999999995</v>
          </cell>
        </row>
        <row r="149">
          <cell r="A149">
            <v>119</v>
          </cell>
          <cell r="B149" t="str">
            <v>BUSHHOG 14'</v>
          </cell>
          <cell r="C149">
            <v>8030.5392540961657</v>
          </cell>
          <cell r="D149">
            <v>2.4300000000000002</v>
          </cell>
          <cell r="E149">
            <v>9.07</v>
          </cell>
          <cell r="F149">
            <v>11.5</v>
          </cell>
          <cell r="G149">
            <v>0.15</v>
          </cell>
          <cell r="H149">
            <v>0.36</v>
          </cell>
          <cell r="I149">
            <v>1.36</v>
          </cell>
          <cell r="J149">
            <v>1.7200000000000002</v>
          </cell>
          <cell r="K149">
            <v>1.79</v>
          </cell>
          <cell r="L149">
            <v>2.52</v>
          </cell>
          <cell r="M149">
            <v>4.3100000000000005</v>
          </cell>
        </row>
        <row r="150">
          <cell r="A150">
            <v>120</v>
          </cell>
          <cell r="B150" t="str">
            <v>FLAIL MOWER</v>
          </cell>
          <cell r="C150">
            <v>3480.5656767163155</v>
          </cell>
          <cell r="D150">
            <v>1.06</v>
          </cell>
          <cell r="E150">
            <v>3.93</v>
          </cell>
          <cell r="F150">
            <v>4.99</v>
          </cell>
          <cell r="G150">
            <v>0.49</v>
          </cell>
          <cell r="H150">
            <v>0.52</v>
          </cell>
          <cell r="I150">
            <v>1.93</v>
          </cell>
          <cell r="J150">
            <v>2.4500000000000002</v>
          </cell>
          <cell r="K150">
            <v>5.17</v>
          </cell>
          <cell r="L150">
            <v>5.71</v>
          </cell>
          <cell r="M150">
            <v>10.879999999999999</v>
          </cell>
        </row>
        <row r="151">
          <cell r="A151">
            <v>121</v>
          </cell>
          <cell r="B151" t="str">
            <v>PLANTER W/ SPRAYER 8-ROW</v>
          </cell>
          <cell r="C151">
            <v>24106.971607087966</v>
          </cell>
          <cell r="D151">
            <v>7.1</v>
          </cell>
          <cell r="E151">
            <v>24.52</v>
          </cell>
          <cell r="F151">
            <v>31.619999999999997</v>
          </cell>
          <cell r="G151">
            <v>0.12</v>
          </cell>
          <cell r="H151">
            <v>0.85</v>
          </cell>
          <cell r="I151">
            <v>2.94</v>
          </cell>
          <cell r="J151">
            <v>3.79</v>
          </cell>
          <cell r="K151">
            <v>4.26</v>
          </cell>
          <cell r="L151">
            <v>6.96</v>
          </cell>
          <cell r="M151">
            <v>11.219999999999999</v>
          </cell>
        </row>
        <row r="152">
          <cell r="A152">
            <v>122</v>
          </cell>
          <cell r="B152" t="str">
            <v>SUBSOILER-BEDDER 8-ROW</v>
          </cell>
          <cell r="C152">
            <v>17145.840253655337</v>
          </cell>
          <cell r="D152">
            <v>8.5399999999999991</v>
          </cell>
          <cell r="E152">
            <v>17.440000000000001</v>
          </cell>
          <cell r="F152">
            <v>25.98</v>
          </cell>
          <cell r="G152">
            <v>0.12</v>
          </cell>
          <cell r="H152">
            <v>1.02</v>
          </cell>
          <cell r="I152">
            <v>2.09</v>
          </cell>
          <cell r="J152">
            <v>3.11</v>
          </cell>
          <cell r="K152">
            <v>6.83</v>
          </cell>
          <cell r="L152">
            <v>12.54</v>
          </cell>
          <cell r="M152">
            <v>19.369999999999997</v>
          </cell>
        </row>
        <row r="153">
          <cell r="A153">
            <v>123</v>
          </cell>
          <cell r="B153" t="str">
            <v>DO-ALL FIELD CONDITIONER 8-ROW</v>
          </cell>
          <cell r="C153">
            <v>9169.4779236607337</v>
          </cell>
          <cell r="D153">
            <v>2.91</v>
          </cell>
          <cell r="E153">
            <v>6.56</v>
          </cell>
          <cell r="F153">
            <v>9.4699999999999989</v>
          </cell>
          <cell r="G153">
            <v>0.09</v>
          </cell>
          <cell r="H153">
            <v>0.26</v>
          </cell>
          <cell r="I153">
            <v>0.59</v>
          </cell>
          <cell r="J153">
            <v>0.85</v>
          </cell>
          <cell r="K153">
            <v>2.81</v>
          </cell>
          <cell r="L153">
            <v>3.61</v>
          </cell>
          <cell r="M153">
            <v>6.42</v>
          </cell>
        </row>
        <row r="154">
          <cell r="A154">
            <v>124</v>
          </cell>
          <cell r="B154" t="str">
            <v>BALE HAULER</v>
          </cell>
          <cell r="C154">
            <v>18215.24815431887</v>
          </cell>
          <cell r="D154">
            <v>9.6</v>
          </cell>
          <cell r="E154">
            <v>12.29</v>
          </cell>
          <cell r="F154">
            <v>21.89</v>
          </cell>
          <cell r="G154">
            <v>0.34</v>
          </cell>
          <cell r="H154">
            <v>3.26</v>
          </cell>
          <cell r="I154">
            <v>4.18</v>
          </cell>
          <cell r="J154">
            <v>7.4399999999999995</v>
          </cell>
          <cell r="K154">
            <v>12.91</v>
          </cell>
          <cell r="L154">
            <v>15.58</v>
          </cell>
          <cell r="M154">
            <v>28.490000000000002</v>
          </cell>
        </row>
        <row r="155">
          <cell r="A155">
            <v>125</v>
          </cell>
          <cell r="B155" t="str">
            <v>GRAIN CART 1100</v>
          </cell>
          <cell r="C155">
            <v>25000</v>
          </cell>
          <cell r="D155">
            <v>34.76</v>
          </cell>
          <cell r="E155">
            <v>9.19</v>
          </cell>
          <cell r="F155">
            <v>43.949999999999996</v>
          </cell>
          <cell r="G155">
            <v>0.13</v>
          </cell>
          <cell r="H155">
            <v>4.5199999999999996</v>
          </cell>
          <cell r="I155">
            <v>1.19</v>
          </cell>
          <cell r="J155">
            <v>5.7099999999999991</v>
          </cell>
          <cell r="K155">
            <v>7.07</v>
          </cell>
          <cell r="L155">
            <v>3.88</v>
          </cell>
          <cell r="M155">
            <v>10.95</v>
          </cell>
        </row>
        <row r="156">
          <cell r="A156">
            <v>125.1</v>
          </cell>
          <cell r="B156" t="str">
            <v>GRAIN CART 2000</v>
          </cell>
          <cell r="C156">
            <v>40000</v>
          </cell>
          <cell r="D156">
            <v>22.59</v>
          </cell>
          <cell r="E156">
            <v>14.7</v>
          </cell>
          <cell r="F156">
            <v>37.29</v>
          </cell>
          <cell r="G156">
            <v>0.1</v>
          </cell>
          <cell r="H156">
            <v>2.2599999999999998</v>
          </cell>
          <cell r="I156">
            <v>1.47</v>
          </cell>
          <cell r="J156">
            <v>3.7299999999999995</v>
          </cell>
          <cell r="K156">
            <v>5.0999999999999996</v>
          </cell>
          <cell r="L156">
            <v>4.82</v>
          </cell>
          <cell r="M156">
            <v>9.92</v>
          </cell>
        </row>
        <row r="157">
          <cell r="A157">
            <v>126</v>
          </cell>
          <cell r="B157" t="str">
            <v>CULTIVATOR W/ HERBICIDE 8-ROW</v>
          </cell>
          <cell r="C157">
            <v>7618.7941815735066</v>
          </cell>
          <cell r="D157">
            <v>2.19</v>
          </cell>
          <cell r="E157">
            <v>8.6</v>
          </cell>
          <cell r="F157">
            <v>10.79</v>
          </cell>
          <cell r="G157">
            <v>0.1</v>
          </cell>
          <cell r="H157">
            <v>0.22</v>
          </cell>
          <cell r="I157">
            <v>0.86</v>
          </cell>
          <cell r="J157">
            <v>1.08</v>
          </cell>
          <cell r="K157">
            <v>2.1800000000000002</v>
          </cell>
          <cell r="L157">
            <v>2.92</v>
          </cell>
          <cell r="M157">
            <v>5.0999999999999996</v>
          </cell>
        </row>
        <row r="158">
          <cell r="A158">
            <v>127</v>
          </cell>
          <cell r="B158" t="str">
            <v>FRONT-END LOADER</v>
          </cell>
          <cell r="C158">
            <v>6284.6134341375009</v>
          </cell>
          <cell r="D158">
            <v>2.17</v>
          </cell>
          <cell r="E158">
            <v>6.53</v>
          </cell>
          <cell r="F158">
            <v>8.6999999999999993</v>
          </cell>
          <cell r="G158">
            <v>0.19</v>
          </cell>
          <cell r="H158">
            <v>0.41</v>
          </cell>
          <cell r="I158">
            <v>1.24</v>
          </cell>
          <cell r="J158">
            <v>1.65</v>
          </cell>
          <cell r="K158">
            <v>2.2200000000000002</v>
          </cell>
          <cell r="L158">
            <v>2.71</v>
          </cell>
          <cell r="M158">
            <v>4.93</v>
          </cell>
        </row>
      </sheetData>
      <sheetData sheetId="3">
        <row r="7">
          <cell r="A7">
            <v>1</v>
          </cell>
          <cell r="B7" t="str">
            <v>WHEAT</v>
          </cell>
          <cell r="C7" t="str">
            <v>MIL</v>
          </cell>
          <cell r="D7" t="str">
            <v>MIL</v>
          </cell>
          <cell r="E7">
            <v>15</v>
          </cell>
          <cell r="F7">
            <v>18</v>
          </cell>
          <cell r="G7">
            <v>16.5</v>
          </cell>
          <cell r="H7">
            <v>16.5</v>
          </cell>
        </row>
        <row r="8">
          <cell r="A8">
            <v>2</v>
          </cell>
          <cell r="B8" t="str">
            <v>OATS</v>
          </cell>
          <cell r="C8" t="str">
            <v>BU.</v>
          </cell>
          <cell r="D8" t="str">
            <v>BU.</v>
          </cell>
          <cell r="E8">
            <v>14</v>
          </cell>
          <cell r="F8">
            <v>15</v>
          </cell>
          <cell r="G8">
            <v>14.5</v>
          </cell>
          <cell r="H8">
            <v>14.5</v>
          </cell>
        </row>
        <row r="9">
          <cell r="A9">
            <v>3</v>
          </cell>
          <cell r="B9" t="str">
            <v>GRAIN SORGHUM</v>
          </cell>
          <cell r="C9" t="str">
            <v>BU.</v>
          </cell>
          <cell r="D9" t="str">
            <v>BU.</v>
          </cell>
          <cell r="E9">
            <v>15</v>
          </cell>
          <cell r="F9">
            <v>16</v>
          </cell>
          <cell r="G9">
            <v>15.5</v>
          </cell>
          <cell r="H9">
            <v>15.5</v>
          </cell>
        </row>
        <row r="10">
          <cell r="A10">
            <v>4</v>
          </cell>
          <cell r="B10" t="str">
            <v>SOYBEANS</v>
          </cell>
          <cell r="C10" t="str">
            <v>BU.</v>
          </cell>
          <cell r="D10" t="str">
            <v>BU.</v>
          </cell>
          <cell r="E10">
            <v>33</v>
          </cell>
          <cell r="F10">
            <v>30</v>
          </cell>
          <cell r="G10">
            <v>31.5</v>
          </cell>
          <cell r="H10">
            <v>31.5</v>
          </cell>
        </row>
        <row r="11">
          <cell r="A11">
            <v>4.0999999999999996</v>
          </cell>
          <cell r="B11" t="str">
            <v>SOYBEANS-RR (TEC. FEE INCLUDED)</v>
          </cell>
          <cell r="C11" t="str">
            <v>THOU.</v>
          </cell>
          <cell r="D11" t="str">
            <v>THOU.</v>
          </cell>
          <cell r="E11">
            <v>0.44</v>
          </cell>
          <cell r="F11">
            <v>0.39</v>
          </cell>
          <cell r="G11">
            <v>0.41500000000000004</v>
          </cell>
          <cell r="H11">
            <v>0.42</v>
          </cell>
        </row>
        <row r="12">
          <cell r="A12">
            <v>5</v>
          </cell>
          <cell r="B12" t="str">
            <v>TOBACCO</v>
          </cell>
          <cell r="C12" t="str">
            <v>THOU.</v>
          </cell>
          <cell r="D12" t="str">
            <v>THOU.</v>
          </cell>
          <cell r="E12">
            <v>40</v>
          </cell>
          <cell r="F12">
            <v>50</v>
          </cell>
          <cell r="G12">
            <v>45</v>
          </cell>
          <cell r="H12">
            <v>45</v>
          </cell>
        </row>
        <row r="13">
          <cell r="A13">
            <v>6</v>
          </cell>
          <cell r="B13" t="str">
            <v>CORN</v>
          </cell>
          <cell r="C13" t="str">
            <v>THOU.</v>
          </cell>
          <cell r="D13" t="str">
            <v>THOU.</v>
          </cell>
          <cell r="E13">
            <v>2.2000000000000002</v>
          </cell>
          <cell r="F13">
            <v>2</v>
          </cell>
          <cell r="G13">
            <v>2.1</v>
          </cell>
          <cell r="H13">
            <v>2.1</v>
          </cell>
        </row>
        <row r="14">
          <cell r="A14">
            <v>6.1</v>
          </cell>
          <cell r="B14" t="str">
            <v>CORN-RR (TEC. FEE INCLUDED)</v>
          </cell>
          <cell r="C14" t="str">
            <v>THOU.</v>
          </cell>
          <cell r="D14" t="str">
            <v>THOU.</v>
          </cell>
          <cell r="E14">
            <v>3</v>
          </cell>
          <cell r="F14">
            <v>2.8</v>
          </cell>
          <cell r="G14">
            <v>2.9</v>
          </cell>
          <cell r="H14">
            <v>2.9</v>
          </cell>
        </row>
        <row r="15">
          <cell r="A15">
            <v>7</v>
          </cell>
          <cell r="B15" t="str">
            <v>COTTON</v>
          </cell>
          <cell r="C15" t="str">
            <v>THOU.</v>
          </cell>
          <cell r="D15" t="str">
            <v>THOU.</v>
          </cell>
          <cell r="E15">
            <v>2.11</v>
          </cell>
          <cell r="F15">
            <v>2.7</v>
          </cell>
          <cell r="G15">
            <v>2.4050000000000002</v>
          </cell>
          <cell r="H15">
            <v>2.41</v>
          </cell>
        </row>
        <row r="16">
          <cell r="A16">
            <v>7.1</v>
          </cell>
          <cell r="B16" t="str">
            <v>COTTON-RR</v>
          </cell>
          <cell r="C16" t="str">
            <v>THOU.</v>
          </cell>
          <cell r="D16" t="str">
            <v>THOU.</v>
          </cell>
          <cell r="E16">
            <v>9.7100000000000009</v>
          </cell>
          <cell r="F16">
            <v>9.7100000000000009</v>
          </cell>
          <cell r="G16">
            <v>9.7100000000000009</v>
          </cell>
          <cell r="H16">
            <v>9.7100000000000009</v>
          </cell>
        </row>
        <row r="17">
          <cell r="A17">
            <v>7.2</v>
          </cell>
          <cell r="B17" t="str">
            <v>COTTON-BT</v>
          </cell>
          <cell r="C17" t="str">
            <v>THOU.</v>
          </cell>
          <cell r="D17" t="str">
            <v>THOU.</v>
          </cell>
          <cell r="E17">
            <v>7.95</v>
          </cell>
          <cell r="F17">
            <v>7.89</v>
          </cell>
          <cell r="G17">
            <v>7.92</v>
          </cell>
          <cell r="H17">
            <v>7.92</v>
          </cell>
        </row>
        <row r="18">
          <cell r="A18">
            <v>7.3</v>
          </cell>
          <cell r="B18" t="str">
            <v>COTTON-B2RF OR WRF</v>
          </cell>
          <cell r="C18" t="str">
            <v>THOU.</v>
          </cell>
          <cell r="D18" t="str">
            <v>THOU.</v>
          </cell>
          <cell r="E18">
            <v>11</v>
          </cell>
          <cell r="F18">
            <v>12</v>
          </cell>
          <cell r="G18">
            <v>11.5</v>
          </cell>
          <cell r="H18">
            <v>11.5</v>
          </cell>
        </row>
        <row r="19">
          <cell r="A19">
            <v>8</v>
          </cell>
          <cell r="B19" t="str">
            <v>PEANUTS</v>
          </cell>
          <cell r="C19" t="str">
            <v>LBS</v>
          </cell>
          <cell r="D19" t="str">
            <v>LBS</v>
          </cell>
          <cell r="E19">
            <v>1.1000000000000001</v>
          </cell>
          <cell r="F19">
            <v>0.75</v>
          </cell>
          <cell r="G19">
            <v>0.92500000000000004</v>
          </cell>
          <cell r="H19">
            <v>0.93</v>
          </cell>
        </row>
        <row r="20">
          <cell r="A20">
            <v>9</v>
          </cell>
          <cell r="B20" t="str">
            <v>PEANUTS RUNNER</v>
          </cell>
          <cell r="C20" t="str">
            <v>LBS</v>
          </cell>
          <cell r="D20" t="str">
            <v>LBS</v>
          </cell>
          <cell r="E20">
            <v>1</v>
          </cell>
          <cell r="F20">
            <v>0.75</v>
          </cell>
          <cell r="G20">
            <v>0.875</v>
          </cell>
          <cell r="H20">
            <v>0.88</v>
          </cell>
        </row>
        <row r="22">
          <cell r="A22" t="str">
            <v>VEGETABLE &amp; FRUIT SEED</v>
          </cell>
        </row>
        <row r="23">
          <cell r="A23">
            <v>10</v>
          </cell>
          <cell r="B23" t="str">
            <v>PEACH</v>
          </cell>
          <cell r="C23" t="str">
            <v>EACH</v>
          </cell>
          <cell r="D23" t="str">
            <v>EACH</v>
          </cell>
          <cell r="E23">
            <v>0</v>
          </cell>
          <cell r="F23">
            <v>0</v>
          </cell>
          <cell r="G23">
            <v>0</v>
          </cell>
          <cell r="H23">
            <v>0</v>
          </cell>
        </row>
        <row r="24">
          <cell r="A24">
            <v>11</v>
          </cell>
          <cell r="B24" t="str">
            <v>BELL PEPPERS</v>
          </cell>
          <cell r="C24" t="str">
            <v>EACH</v>
          </cell>
          <cell r="D24" t="str">
            <v>EACH</v>
          </cell>
          <cell r="E24">
            <v>0.12</v>
          </cell>
          <cell r="F24">
            <v>0</v>
          </cell>
          <cell r="G24">
            <v>0.12</v>
          </cell>
          <cell r="H24">
            <v>0.12</v>
          </cell>
        </row>
        <row r="25">
          <cell r="A25">
            <v>12</v>
          </cell>
          <cell r="B25" t="str">
            <v>BROCCOLI</v>
          </cell>
          <cell r="C25" t="str">
            <v>THOU.</v>
          </cell>
          <cell r="D25" t="str">
            <v>THOU.</v>
          </cell>
          <cell r="E25">
            <v>35</v>
          </cell>
          <cell r="F25">
            <v>0</v>
          </cell>
          <cell r="G25">
            <v>35</v>
          </cell>
          <cell r="H25">
            <v>35</v>
          </cell>
        </row>
        <row r="26">
          <cell r="A26">
            <v>13</v>
          </cell>
          <cell r="B26" t="str">
            <v>CABBAGE - FALL</v>
          </cell>
          <cell r="C26" t="str">
            <v>THOU.</v>
          </cell>
          <cell r="D26" t="str">
            <v>THOU.</v>
          </cell>
          <cell r="E26">
            <v>45</v>
          </cell>
          <cell r="F26">
            <v>0</v>
          </cell>
          <cell r="G26">
            <v>45</v>
          </cell>
          <cell r="H26">
            <v>45</v>
          </cell>
        </row>
        <row r="27">
          <cell r="A27">
            <v>14</v>
          </cell>
          <cell r="B27" t="str">
            <v>CABBAGE - SPRING</v>
          </cell>
          <cell r="C27" t="str">
            <v>THOU.</v>
          </cell>
          <cell r="D27" t="str">
            <v>THOU.</v>
          </cell>
          <cell r="E27">
            <v>45</v>
          </cell>
          <cell r="F27">
            <v>0</v>
          </cell>
          <cell r="G27">
            <v>45</v>
          </cell>
          <cell r="H27">
            <v>45</v>
          </cell>
        </row>
        <row r="28">
          <cell r="A28">
            <v>15</v>
          </cell>
          <cell r="B28" t="str">
            <v>COLLARDS</v>
          </cell>
          <cell r="C28" t="str">
            <v>THOU.</v>
          </cell>
          <cell r="D28" t="str">
            <v>THOU.</v>
          </cell>
          <cell r="E28">
            <v>20</v>
          </cell>
          <cell r="F28">
            <v>0</v>
          </cell>
          <cell r="G28">
            <v>20</v>
          </cell>
          <cell r="H28">
            <v>20</v>
          </cell>
        </row>
        <row r="29">
          <cell r="A29">
            <v>16</v>
          </cell>
          <cell r="B29" t="str">
            <v>SWEET CORN - local</v>
          </cell>
          <cell r="C29" t="str">
            <v>LBS</v>
          </cell>
          <cell r="D29" t="str">
            <v>LBS</v>
          </cell>
          <cell r="E29">
            <v>10.59</v>
          </cell>
          <cell r="F29">
            <v>10.99</v>
          </cell>
          <cell r="G29">
            <v>10.79</v>
          </cell>
          <cell r="H29">
            <v>10.79</v>
          </cell>
        </row>
        <row r="30">
          <cell r="A30">
            <v>16</v>
          </cell>
          <cell r="B30" t="str">
            <v xml:space="preserve">SWEET CORN - Fresh </v>
          </cell>
          <cell r="C30" t="str">
            <v>LBS</v>
          </cell>
          <cell r="D30" t="str">
            <v>LBS</v>
          </cell>
          <cell r="E30">
            <v>15</v>
          </cell>
          <cell r="F30">
            <v>0</v>
          </cell>
          <cell r="G30">
            <v>15</v>
          </cell>
          <cell r="H30">
            <v>15</v>
          </cell>
        </row>
        <row r="31">
          <cell r="A31">
            <v>17</v>
          </cell>
          <cell r="B31" t="str">
            <v>CUCUMBER</v>
          </cell>
          <cell r="C31" t="str">
            <v>LBS</v>
          </cell>
          <cell r="D31" t="str">
            <v>LBS</v>
          </cell>
          <cell r="E31">
            <v>99.79</v>
          </cell>
          <cell r="F31">
            <v>99.79</v>
          </cell>
          <cell r="G31">
            <v>99.79</v>
          </cell>
          <cell r="H31">
            <v>99.79</v>
          </cell>
        </row>
        <row r="32">
          <cell r="A32">
            <v>18</v>
          </cell>
          <cell r="B32" t="str">
            <v>PICKELS</v>
          </cell>
          <cell r="C32" t="str">
            <v>LBS</v>
          </cell>
          <cell r="D32" t="str">
            <v>LBS</v>
          </cell>
          <cell r="E32">
            <v>25</v>
          </cell>
          <cell r="F32">
            <v>30.95</v>
          </cell>
          <cell r="G32">
            <v>27.975000000000001</v>
          </cell>
          <cell r="H32">
            <v>27.975000000000001</v>
          </cell>
        </row>
        <row r="33">
          <cell r="A33">
            <v>19</v>
          </cell>
          <cell r="B33" t="str">
            <v>GREEN ONIONS</v>
          </cell>
          <cell r="C33" t="str">
            <v>LBS</v>
          </cell>
          <cell r="D33" t="str">
            <v>LBS</v>
          </cell>
          <cell r="E33">
            <v>30</v>
          </cell>
          <cell r="F33">
            <v>30</v>
          </cell>
          <cell r="G33">
            <v>30</v>
          </cell>
          <cell r="H33">
            <v>30</v>
          </cell>
        </row>
        <row r="34">
          <cell r="A34">
            <v>20</v>
          </cell>
          <cell r="B34" t="str">
            <v>GREENS</v>
          </cell>
          <cell r="C34" t="str">
            <v>LBS</v>
          </cell>
          <cell r="D34" t="str">
            <v>LBS</v>
          </cell>
          <cell r="E34">
            <v>7.2</v>
          </cell>
          <cell r="F34">
            <v>7.2</v>
          </cell>
          <cell r="G34">
            <v>7.2</v>
          </cell>
          <cell r="H34">
            <v>7.2</v>
          </cell>
        </row>
        <row r="35">
          <cell r="A35">
            <v>21</v>
          </cell>
          <cell r="B35" t="str">
            <v>LIMA BEANS</v>
          </cell>
          <cell r="C35" t="str">
            <v>LBS</v>
          </cell>
          <cell r="D35" t="str">
            <v>LBS</v>
          </cell>
          <cell r="E35">
            <v>1.6</v>
          </cell>
          <cell r="F35">
            <v>1.79</v>
          </cell>
          <cell r="G35">
            <v>1.6950000000000001</v>
          </cell>
          <cell r="H35">
            <v>1.6950000000000001</v>
          </cell>
        </row>
        <row r="36">
          <cell r="A36">
            <v>22</v>
          </cell>
          <cell r="B36" t="str">
            <v>OKRA</v>
          </cell>
          <cell r="C36" t="str">
            <v>LBS</v>
          </cell>
          <cell r="D36" t="str">
            <v>LBS</v>
          </cell>
          <cell r="E36">
            <v>2.8</v>
          </cell>
          <cell r="F36">
            <v>2.88</v>
          </cell>
          <cell r="G36">
            <v>2.84</v>
          </cell>
          <cell r="H36">
            <v>2.84</v>
          </cell>
        </row>
        <row r="37">
          <cell r="A37">
            <v>23</v>
          </cell>
          <cell r="B37" t="str">
            <v>SOUTHERN PEAS</v>
          </cell>
          <cell r="C37" t="str">
            <v>LBS</v>
          </cell>
          <cell r="D37" t="str">
            <v>LBS</v>
          </cell>
          <cell r="E37">
            <v>1.35</v>
          </cell>
          <cell r="F37">
            <v>1.69</v>
          </cell>
          <cell r="G37">
            <v>1.52</v>
          </cell>
          <cell r="H37">
            <v>1.52</v>
          </cell>
        </row>
        <row r="38">
          <cell r="A38">
            <v>24</v>
          </cell>
          <cell r="B38" t="str">
            <v>SNAP BEANS</v>
          </cell>
          <cell r="C38" t="str">
            <v>LBS</v>
          </cell>
          <cell r="D38" t="str">
            <v>LBS</v>
          </cell>
          <cell r="E38">
            <v>5.25</v>
          </cell>
          <cell r="F38">
            <v>5.49</v>
          </cell>
          <cell r="G38">
            <v>5.37</v>
          </cell>
          <cell r="H38">
            <v>5.37</v>
          </cell>
        </row>
        <row r="39">
          <cell r="A39">
            <v>25</v>
          </cell>
          <cell r="B39" t="str">
            <v>SQUASH, YELLOW</v>
          </cell>
          <cell r="C39" t="str">
            <v>LBS</v>
          </cell>
          <cell r="D39" t="str">
            <v>LBS</v>
          </cell>
          <cell r="E39">
            <v>80</v>
          </cell>
          <cell r="F39">
            <v>80.69</v>
          </cell>
          <cell r="G39">
            <v>80.344999999999999</v>
          </cell>
          <cell r="H39">
            <v>80.344999999999999</v>
          </cell>
        </row>
        <row r="40">
          <cell r="A40">
            <v>26</v>
          </cell>
          <cell r="B40" t="str">
            <v>SWEET POTATOES</v>
          </cell>
          <cell r="C40" t="str">
            <v>LBS</v>
          </cell>
          <cell r="D40" t="str">
            <v>LBS</v>
          </cell>
          <cell r="E40">
            <v>28</v>
          </cell>
          <cell r="F40">
            <v>0</v>
          </cell>
          <cell r="G40">
            <v>28</v>
          </cell>
          <cell r="H40">
            <v>28</v>
          </cell>
        </row>
        <row r="41">
          <cell r="A41">
            <v>27</v>
          </cell>
          <cell r="B41" t="str">
            <v>TOMATOES</v>
          </cell>
          <cell r="C41" t="str">
            <v>EACH</v>
          </cell>
          <cell r="D41" t="str">
            <v>EACH</v>
          </cell>
          <cell r="E41">
            <v>0.12</v>
          </cell>
          <cell r="F41">
            <v>0</v>
          </cell>
          <cell r="G41">
            <v>0.12</v>
          </cell>
          <cell r="H41">
            <v>0.12</v>
          </cell>
        </row>
        <row r="42">
          <cell r="A42">
            <v>28</v>
          </cell>
          <cell r="B42" t="str">
            <v>CANTALOUPES</v>
          </cell>
          <cell r="C42" t="str">
            <v>THOU.</v>
          </cell>
          <cell r="D42" t="str">
            <v>THOU.</v>
          </cell>
          <cell r="E42">
            <v>110</v>
          </cell>
          <cell r="F42">
            <v>0</v>
          </cell>
          <cell r="G42">
            <v>110</v>
          </cell>
          <cell r="H42">
            <v>110</v>
          </cell>
        </row>
        <row r="43">
          <cell r="A43">
            <v>29</v>
          </cell>
          <cell r="B43" t="str">
            <v>WATERMELONS - PLASTIC</v>
          </cell>
          <cell r="C43" t="str">
            <v>THOU.</v>
          </cell>
          <cell r="D43" t="str">
            <v>THOU.</v>
          </cell>
          <cell r="E43">
            <v>210</v>
          </cell>
          <cell r="F43">
            <v>0</v>
          </cell>
          <cell r="G43">
            <v>210</v>
          </cell>
          <cell r="H43">
            <v>210</v>
          </cell>
        </row>
        <row r="44">
          <cell r="A44">
            <v>30</v>
          </cell>
          <cell r="B44" t="str">
            <v>WATERMELONS - BARE GR.</v>
          </cell>
          <cell r="C44" t="str">
            <v>LBS</v>
          </cell>
          <cell r="D44" t="str">
            <v>LBS</v>
          </cell>
          <cell r="E44">
            <v>14</v>
          </cell>
          <cell r="F44">
            <v>0</v>
          </cell>
          <cell r="G44">
            <v>14</v>
          </cell>
          <cell r="H44">
            <v>14</v>
          </cell>
        </row>
        <row r="46">
          <cell r="A46" t="str">
            <v>FERTILIZER &amp; LIME</v>
          </cell>
        </row>
        <row r="47">
          <cell r="A47">
            <v>31</v>
          </cell>
          <cell r="B47" t="str">
            <v xml:space="preserve">   9-45-15 TRANSPLANT STARTER</v>
          </cell>
          <cell r="C47" t="str">
            <v>LBS</v>
          </cell>
          <cell r="D47" t="str">
            <v>LBS</v>
          </cell>
          <cell r="E47">
            <v>2</v>
          </cell>
          <cell r="F47">
            <v>2.25</v>
          </cell>
          <cell r="G47">
            <v>2.125</v>
          </cell>
          <cell r="H47">
            <v>2.13</v>
          </cell>
        </row>
        <row r="48">
          <cell r="A48">
            <v>31.1</v>
          </cell>
          <cell r="B48" t="str">
            <v>5-10-10 (VEGETABLES)</v>
          </cell>
          <cell r="C48" t="str">
            <v>TON</v>
          </cell>
          <cell r="D48" t="str">
            <v>CWT</v>
          </cell>
          <cell r="E48">
            <v>410</v>
          </cell>
          <cell r="F48">
            <v>400</v>
          </cell>
          <cell r="G48">
            <v>405</v>
          </cell>
          <cell r="H48">
            <v>20.25</v>
          </cell>
        </row>
        <row r="49">
          <cell r="A49">
            <v>32</v>
          </cell>
          <cell r="B49" t="str">
            <v>10-10-10</v>
          </cell>
          <cell r="C49" t="str">
            <v>TON</v>
          </cell>
          <cell r="D49" t="str">
            <v>CWT</v>
          </cell>
          <cell r="E49">
            <v>410</v>
          </cell>
          <cell r="F49">
            <v>815</v>
          </cell>
          <cell r="G49">
            <v>612.5</v>
          </cell>
          <cell r="H49">
            <v>30.63</v>
          </cell>
        </row>
        <row r="50">
          <cell r="A50">
            <v>32.1</v>
          </cell>
          <cell r="B50" t="str">
            <v>10-10-10 (VEGETABLES)</v>
          </cell>
          <cell r="C50" t="str">
            <v>TON</v>
          </cell>
          <cell r="D50" t="str">
            <v>CWT</v>
          </cell>
          <cell r="E50">
            <v>500</v>
          </cell>
          <cell r="F50">
            <v>475</v>
          </cell>
          <cell r="G50">
            <v>487.5</v>
          </cell>
          <cell r="H50">
            <v>24.38</v>
          </cell>
        </row>
        <row r="51">
          <cell r="A51">
            <v>32.200000000000003</v>
          </cell>
          <cell r="B51" t="str">
            <v>12-24-18</v>
          </cell>
          <cell r="C51" t="str">
            <v>TON</v>
          </cell>
          <cell r="D51" t="str">
            <v>LBS</v>
          </cell>
          <cell r="E51">
            <v>500</v>
          </cell>
          <cell r="F51">
            <v>500</v>
          </cell>
          <cell r="G51">
            <v>500</v>
          </cell>
          <cell r="H51">
            <v>0.25</v>
          </cell>
        </row>
        <row r="52">
          <cell r="A52">
            <v>32.299999999999997</v>
          </cell>
          <cell r="B52" t="str">
            <v>8-0-8 (LIQ.)</v>
          </cell>
          <cell r="C52" t="str">
            <v>TON</v>
          </cell>
          <cell r="D52" t="str">
            <v>GAL</v>
          </cell>
          <cell r="E52">
            <v>500</v>
          </cell>
          <cell r="F52">
            <v>500</v>
          </cell>
          <cell r="G52">
            <v>500</v>
          </cell>
          <cell r="H52">
            <v>2</v>
          </cell>
        </row>
        <row r="53">
          <cell r="A53">
            <v>32.4</v>
          </cell>
          <cell r="B53" t="str">
            <v>18-24-12</v>
          </cell>
          <cell r="C53" t="str">
            <v>TON</v>
          </cell>
          <cell r="D53" t="str">
            <v>LBS</v>
          </cell>
          <cell r="E53">
            <v>500</v>
          </cell>
          <cell r="F53">
            <v>500</v>
          </cell>
          <cell r="G53">
            <v>500</v>
          </cell>
          <cell r="H53">
            <v>0.25</v>
          </cell>
        </row>
        <row r="54">
          <cell r="A54">
            <v>33</v>
          </cell>
          <cell r="B54" t="str">
            <v>0-10-30</v>
          </cell>
          <cell r="C54" t="str">
            <v>TON</v>
          </cell>
          <cell r="D54" t="str">
            <v>CWT</v>
          </cell>
          <cell r="E54">
            <v>300</v>
          </cell>
          <cell r="F54">
            <v>300</v>
          </cell>
          <cell r="G54">
            <v>300</v>
          </cell>
          <cell r="H54">
            <v>15</v>
          </cell>
        </row>
        <row r="55">
          <cell r="A55">
            <v>33.1</v>
          </cell>
          <cell r="B55" t="str">
            <v>15-0-14</v>
          </cell>
          <cell r="C55" t="str">
            <v>TON</v>
          </cell>
          <cell r="D55" t="str">
            <v>CWT</v>
          </cell>
          <cell r="E55">
            <v>500</v>
          </cell>
          <cell r="F55">
            <v>500</v>
          </cell>
          <cell r="G55">
            <v>500</v>
          </cell>
          <cell r="H55">
            <v>25</v>
          </cell>
        </row>
        <row r="56">
          <cell r="A56">
            <v>33.200000000000003</v>
          </cell>
          <cell r="B56" t="str">
            <v>4-12-12</v>
          </cell>
          <cell r="C56" t="str">
            <v>TON</v>
          </cell>
          <cell r="D56" t="str">
            <v>CWT</v>
          </cell>
          <cell r="E56">
            <v>400</v>
          </cell>
          <cell r="F56">
            <v>400</v>
          </cell>
          <cell r="G56">
            <v>400</v>
          </cell>
          <cell r="H56">
            <v>20</v>
          </cell>
        </row>
        <row r="57">
          <cell r="A57">
            <v>33.299999999999997</v>
          </cell>
          <cell r="B57" t="str">
            <v>3-9-18</v>
          </cell>
          <cell r="C57" t="str">
            <v>TON</v>
          </cell>
          <cell r="D57" t="str">
            <v>CWT</v>
          </cell>
          <cell r="E57">
            <v>400</v>
          </cell>
          <cell r="F57">
            <v>400</v>
          </cell>
          <cell r="G57">
            <v>400</v>
          </cell>
          <cell r="H57">
            <v>20</v>
          </cell>
        </row>
        <row r="58">
          <cell r="A58">
            <v>33.4</v>
          </cell>
          <cell r="B58" t="str">
            <v>10-8-20</v>
          </cell>
          <cell r="C58" t="str">
            <v>TON</v>
          </cell>
          <cell r="D58" t="str">
            <v>CWT</v>
          </cell>
          <cell r="E58">
            <v>550</v>
          </cell>
          <cell r="F58">
            <v>570</v>
          </cell>
          <cell r="G58">
            <v>560</v>
          </cell>
          <cell r="H58">
            <v>28</v>
          </cell>
        </row>
        <row r="59">
          <cell r="A59">
            <v>33.5</v>
          </cell>
          <cell r="B59" t="str">
            <v>7-0-7 (LIQ.) - SIDE DRESSING</v>
          </cell>
          <cell r="C59" t="str">
            <v>TON</v>
          </cell>
          <cell r="D59" t="str">
            <v>GAL</v>
          </cell>
          <cell r="E59">
            <v>500</v>
          </cell>
          <cell r="F59">
            <v>450</v>
          </cell>
          <cell r="G59">
            <v>475</v>
          </cell>
          <cell r="H59">
            <v>1.9</v>
          </cell>
        </row>
        <row r="60">
          <cell r="A60">
            <v>33.6</v>
          </cell>
          <cell r="B60" t="str">
            <v>14-0-14 - SIDE DRESSING</v>
          </cell>
          <cell r="C60" t="str">
            <v>TON</v>
          </cell>
          <cell r="D60" t="str">
            <v>CWT</v>
          </cell>
          <cell r="E60">
            <v>400</v>
          </cell>
          <cell r="F60">
            <v>400</v>
          </cell>
          <cell r="G60">
            <v>400</v>
          </cell>
          <cell r="H60">
            <v>20</v>
          </cell>
        </row>
        <row r="61">
          <cell r="A61">
            <v>33.700000000000003</v>
          </cell>
          <cell r="B61" t="str">
            <v>3-9-24</v>
          </cell>
          <cell r="C61" t="str">
            <v>TON</v>
          </cell>
          <cell r="D61" t="str">
            <v>CWT</v>
          </cell>
          <cell r="E61">
            <v>525</v>
          </cell>
          <cell r="F61">
            <v>475</v>
          </cell>
          <cell r="G61">
            <v>500</v>
          </cell>
          <cell r="H61">
            <v>25</v>
          </cell>
        </row>
        <row r="62">
          <cell r="A62">
            <v>34</v>
          </cell>
          <cell r="B62" t="str">
            <v xml:space="preserve">   30% NITROGEN SOLUTION</v>
          </cell>
          <cell r="C62" t="str">
            <v>TON</v>
          </cell>
          <cell r="D62" t="str">
            <v>LBS</v>
          </cell>
          <cell r="E62">
            <v>580</v>
          </cell>
          <cell r="F62">
            <v>860</v>
          </cell>
          <cell r="G62">
            <v>720</v>
          </cell>
          <cell r="H62">
            <v>0.36</v>
          </cell>
        </row>
        <row r="63">
          <cell r="A63">
            <v>34.1</v>
          </cell>
          <cell r="B63" t="str">
            <v xml:space="preserve">   UREA (46-0-0)</v>
          </cell>
          <cell r="C63" t="str">
            <v>TON</v>
          </cell>
          <cell r="D63" t="str">
            <v>LBS</v>
          </cell>
          <cell r="E63">
            <v>904</v>
          </cell>
          <cell r="F63">
            <v>1000</v>
          </cell>
          <cell r="G63">
            <v>952</v>
          </cell>
          <cell r="H63">
            <v>0.48</v>
          </cell>
        </row>
        <row r="64">
          <cell r="A64">
            <v>34.200000000000003</v>
          </cell>
          <cell r="B64" t="str">
            <v xml:space="preserve">   100% CALCIUM NITRATE</v>
          </cell>
          <cell r="C64" t="str">
            <v>TON</v>
          </cell>
          <cell r="D64" t="str">
            <v>CWT</v>
          </cell>
          <cell r="E64">
            <v>655</v>
          </cell>
          <cell r="F64">
            <v>700</v>
          </cell>
          <cell r="G64">
            <v>677.5</v>
          </cell>
          <cell r="H64">
            <v>33.880000000000003</v>
          </cell>
        </row>
        <row r="65">
          <cell r="A65">
            <v>34.299999999999997</v>
          </cell>
          <cell r="B65" t="str">
            <v xml:space="preserve">   CALCIUM NITRATE 15.5-0-0</v>
          </cell>
          <cell r="C65" t="str">
            <v>TON</v>
          </cell>
          <cell r="D65" t="str">
            <v>LBS</v>
          </cell>
          <cell r="E65">
            <v>655</v>
          </cell>
          <cell r="F65">
            <v>700</v>
          </cell>
          <cell r="G65">
            <v>677.5</v>
          </cell>
          <cell r="H65">
            <v>0.34</v>
          </cell>
        </row>
        <row r="66">
          <cell r="A66">
            <v>35</v>
          </cell>
          <cell r="B66" t="str">
            <v xml:space="preserve">   33.5% AMMONIUM NITRATE</v>
          </cell>
          <cell r="C66" t="str">
            <v>TON</v>
          </cell>
          <cell r="D66" t="str">
            <v>LBS</v>
          </cell>
          <cell r="E66">
            <v>610</v>
          </cell>
          <cell r="F66">
            <v>789</v>
          </cell>
          <cell r="G66">
            <v>699.5</v>
          </cell>
          <cell r="H66">
            <v>1.04</v>
          </cell>
        </row>
        <row r="67">
          <cell r="A67">
            <v>35</v>
          </cell>
          <cell r="B67" t="str">
            <v xml:space="preserve">   AMMONIUM SULFATE</v>
          </cell>
          <cell r="C67" t="str">
            <v>TON</v>
          </cell>
          <cell r="D67" t="str">
            <v>LBS</v>
          </cell>
          <cell r="E67">
            <v>385</v>
          </cell>
          <cell r="F67">
            <v>749</v>
          </cell>
          <cell r="G67">
            <v>567</v>
          </cell>
          <cell r="H67">
            <v>0.85</v>
          </cell>
        </row>
        <row r="68">
          <cell r="A68">
            <v>35.1</v>
          </cell>
          <cell r="B68" t="str">
            <v>33.5% NITROGEN - SIDE DRESSING</v>
          </cell>
          <cell r="C68" t="str">
            <v>TON</v>
          </cell>
          <cell r="D68" t="str">
            <v>CWT</v>
          </cell>
          <cell r="E68">
            <v>625</v>
          </cell>
          <cell r="F68">
            <v>625</v>
          </cell>
          <cell r="G68">
            <v>625</v>
          </cell>
          <cell r="H68">
            <v>93.28</v>
          </cell>
        </row>
        <row r="69">
          <cell r="A69">
            <v>35.200000000000003</v>
          </cell>
          <cell r="B69" t="str">
            <v>30% N (LIQ) - SIDE DRESSING</v>
          </cell>
          <cell r="C69" t="str">
            <v>TON</v>
          </cell>
          <cell r="D69" t="str">
            <v>CWT</v>
          </cell>
          <cell r="E69">
            <v>385</v>
          </cell>
          <cell r="F69">
            <v>385</v>
          </cell>
          <cell r="G69">
            <v>385</v>
          </cell>
          <cell r="H69">
            <v>64.17</v>
          </cell>
        </row>
        <row r="70">
          <cell r="A70">
            <v>35.299999999999997</v>
          </cell>
          <cell r="B70" t="str">
            <v>24.5% N (LIQ) - SIDE DRESSING</v>
          </cell>
          <cell r="C70" t="str">
            <v>TON</v>
          </cell>
          <cell r="D70" t="str">
            <v>CWT</v>
          </cell>
          <cell r="E70">
            <v>375</v>
          </cell>
          <cell r="F70">
            <v>375</v>
          </cell>
          <cell r="G70">
            <v>375</v>
          </cell>
          <cell r="H70">
            <v>76.53</v>
          </cell>
        </row>
        <row r="71">
          <cell r="A71">
            <v>35.4</v>
          </cell>
          <cell r="B71" t="str">
            <v>30% N (LIQ) - SIDE DRESSING (VEG.)</v>
          </cell>
          <cell r="C71" t="str">
            <v>TON</v>
          </cell>
          <cell r="D71" t="str">
            <v>CWT</v>
          </cell>
          <cell r="E71">
            <v>385</v>
          </cell>
          <cell r="F71">
            <v>385</v>
          </cell>
          <cell r="G71">
            <v>385</v>
          </cell>
          <cell r="H71">
            <v>64.17</v>
          </cell>
        </row>
        <row r="72">
          <cell r="A72">
            <v>35.5</v>
          </cell>
          <cell r="B72" t="str">
            <v>33.5% N - SIDE DRESSING (VEG.)</v>
          </cell>
          <cell r="C72" t="str">
            <v>TON</v>
          </cell>
          <cell r="D72" t="str">
            <v>CWT</v>
          </cell>
          <cell r="E72">
            <v>625</v>
          </cell>
          <cell r="F72">
            <v>625</v>
          </cell>
          <cell r="G72">
            <v>625</v>
          </cell>
          <cell r="H72">
            <v>93.28</v>
          </cell>
        </row>
        <row r="73">
          <cell r="A73">
            <v>35.6</v>
          </cell>
          <cell r="B73" t="str">
            <v>34.5% AMMONIUM NITRATE</v>
          </cell>
          <cell r="C73" t="str">
            <v>TON</v>
          </cell>
          <cell r="D73" t="str">
            <v>LBS</v>
          </cell>
          <cell r="E73">
            <v>580</v>
          </cell>
          <cell r="F73">
            <v>590</v>
          </cell>
          <cell r="G73">
            <v>585</v>
          </cell>
          <cell r="H73">
            <v>0.85</v>
          </cell>
        </row>
        <row r="74">
          <cell r="A74">
            <v>36</v>
          </cell>
          <cell r="B74" t="str">
            <v xml:space="preserve">   0-0-60  MURATE OF POTASH</v>
          </cell>
          <cell r="C74" t="str">
            <v>TON</v>
          </cell>
          <cell r="D74" t="str">
            <v>LBS</v>
          </cell>
          <cell r="E74">
            <v>910</v>
          </cell>
          <cell r="F74">
            <v>1140</v>
          </cell>
          <cell r="G74">
            <v>1025</v>
          </cell>
          <cell r="H74">
            <v>0.51</v>
          </cell>
        </row>
        <row r="75">
          <cell r="A75">
            <v>36.1</v>
          </cell>
          <cell r="B75" t="str">
            <v xml:space="preserve">   0-0-50 POTASSIUM SULFATE</v>
          </cell>
          <cell r="C75" t="str">
            <v>TON</v>
          </cell>
          <cell r="D75" t="str">
            <v>CWT</v>
          </cell>
          <cell r="E75">
            <v>910</v>
          </cell>
          <cell r="F75">
            <v>1140</v>
          </cell>
          <cell r="G75">
            <v>1025</v>
          </cell>
          <cell r="H75">
            <v>51.25</v>
          </cell>
        </row>
        <row r="76">
          <cell r="A76">
            <v>37</v>
          </cell>
          <cell r="B76" t="str">
            <v xml:space="preserve">46% SUPERPHOSPHATE </v>
          </cell>
          <cell r="C76" t="str">
            <v>TON</v>
          </cell>
          <cell r="D76" t="str">
            <v>LBS</v>
          </cell>
          <cell r="E76">
            <v>1000</v>
          </cell>
          <cell r="F76">
            <v>825</v>
          </cell>
          <cell r="G76">
            <v>912.5</v>
          </cell>
          <cell r="H76">
            <v>0.46</v>
          </cell>
        </row>
        <row r="77">
          <cell r="A77">
            <v>37.1</v>
          </cell>
          <cell r="B77" t="str">
            <v>100% SULFUR</v>
          </cell>
          <cell r="C77" t="str">
            <v>TON</v>
          </cell>
          <cell r="D77" t="str">
            <v>LBS</v>
          </cell>
          <cell r="E77">
            <v>550</v>
          </cell>
          <cell r="F77">
            <v>550</v>
          </cell>
          <cell r="G77">
            <v>550</v>
          </cell>
          <cell r="H77">
            <v>0.28000000000000003</v>
          </cell>
        </row>
        <row r="78">
          <cell r="A78">
            <v>38</v>
          </cell>
          <cell r="B78" t="str">
            <v xml:space="preserve">   18-46-0 DAP</v>
          </cell>
          <cell r="C78" t="str">
            <v>TON</v>
          </cell>
          <cell r="D78" t="str">
            <v>LBS</v>
          </cell>
          <cell r="E78">
            <v>912</v>
          </cell>
          <cell r="F78">
            <v>1341</v>
          </cell>
          <cell r="G78">
            <v>1126.5</v>
          </cell>
          <cell r="H78">
            <v>0.56000000000000005</v>
          </cell>
        </row>
        <row r="79">
          <cell r="A79">
            <v>39</v>
          </cell>
          <cell r="B79" t="str">
            <v>LIME BULK</v>
          </cell>
          <cell r="C79" t="str">
            <v>TON</v>
          </cell>
          <cell r="D79" t="str">
            <v>TON</v>
          </cell>
          <cell r="E79">
            <v>214</v>
          </cell>
          <cell r="F79">
            <v>250</v>
          </cell>
          <cell r="G79">
            <v>232</v>
          </cell>
          <cell r="H79">
            <v>232</v>
          </cell>
        </row>
        <row r="80">
          <cell r="A80">
            <v>40</v>
          </cell>
          <cell r="B80" t="str">
            <v>LIME SPREAD</v>
          </cell>
          <cell r="C80" t="str">
            <v>TON</v>
          </cell>
          <cell r="D80" t="str">
            <v>TON</v>
          </cell>
          <cell r="E80">
            <v>44</v>
          </cell>
          <cell r="F80">
            <v>70</v>
          </cell>
          <cell r="G80">
            <v>57</v>
          </cell>
          <cell r="H80">
            <v>57</v>
          </cell>
        </row>
        <row r="81">
          <cell r="A81">
            <v>41</v>
          </cell>
          <cell r="B81" t="str">
            <v>COST TO SPREAD 1 TN ON AN ACRE</v>
          </cell>
          <cell r="C81" t="str">
            <v>ACRE</v>
          </cell>
          <cell r="D81" t="str">
            <v>ACRE</v>
          </cell>
          <cell r="E81">
            <v>15</v>
          </cell>
          <cell r="F81">
            <v>20</v>
          </cell>
          <cell r="G81">
            <v>17.5</v>
          </cell>
          <cell r="H81">
            <v>17.5</v>
          </cell>
        </row>
        <row r="82">
          <cell r="A82">
            <v>42</v>
          </cell>
          <cell r="B82" t="str">
            <v>6-6-18 (TOBACCO)</v>
          </cell>
          <cell r="C82" t="str">
            <v>TON</v>
          </cell>
          <cell r="D82" t="str">
            <v>CWT</v>
          </cell>
          <cell r="E82">
            <v>790</v>
          </cell>
          <cell r="F82">
            <v>750</v>
          </cell>
          <cell r="G82">
            <v>770</v>
          </cell>
          <cell r="H82">
            <v>38.5</v>
          </cell>
        </row>
        <row r="83">
          <cell r="A83">
            <v>43</v>
          </cell>
          <cell r="B83" t="str">
            <v>15-0-14 (TOBACCO)</v>
          </cell>
          <cell r="C83" t="str">
            <v>TON</v>
          </cell>
          <cell r="D83" t="str">
            <v>LBS</v>
          </cell>
          <cell r="E83">
            <v>450</v>
          </cell>
          <cell r="F83">
            <v>450</v>
          </cell>
          <cell r="G83">
            <v>450</v>
          </cell>
          <cell r="H83">
            <v>0.23</v>
          </cell>
        </row>
        <row r="84">
          <cell r="A84">
            <v>44</v>
          </cell>
          <cell r="B84" t="str">
            <v>SOLUBOR</v>
          </cell>
          <cell r="C84" t="str">
            <v>LBS</v>
          </cell>
          <cell r="D84" t="str">
            <v>LBS</v>
          </cell>
          <cell r="E84">
            <v>1.5</v>
          </cell>
          <cell r="F84">
            <v>1.5</v>
          </cell>
          <cell r="G84">
            <v>1.5</v>
          </cell>
          <cell r="H84">
            <v>1.5</v>
          </cell>
        </row>
        <row r="85">
          <cell r="A85">
            <v>44.1</v>
          </cell>
          <cell r="B85" t="str">
            <v>INOCULANT</v>
          </cell>
          <cell r="C85" t="str">
            <v>OZ</v>
          </cell>
          <cell r="D85" t="str">
            <v>OZ</v>
          </cell>
          <cell r="E85">
            <v>1.1000000000000001</v>
          </cell>
          <cell r="F85">
            <v>1.1000000000000001</v>
          </cell>
          <cell r="G85">
            <v>1.1000000000000001</v>
          </cell>
          <cell r="H85">
            <v>1.1000000000000001</v>
          </cell>
        </row>
        <row r="86">
          <cell r="A86">
            <v>44.2</v>
          </cell>
          <cell r="B86" t="str">
            <v>MANGANESE SULFATE</v>
          </cell>
          <cell r="C86" t="str">
            <v>TON</v>
          </cell>
          <cell r="D86" t="str">
            <v>LBS</v>
          </cell>
          <cell r="E86">
            <v>800</v>
          </cell>
          <cell r="F86">
            <v>600</v>
          </cell>
          <cell r="G86">
            <v>700</v>
          </cell>
          <cell r="H86">
            <v>0.35</v>
          </cell>
        </row>
        <row r="88">
          <cell r="A88" t="str">
            <v>FORAGE SEED</v>
          </cell>
        </row>
        <row r="89">
          <cell r="A89">
            <v>45</v>
          </cell>
          <cell r="B89" t="str">
            <v>TALL FESCUE</v>
          </cell>
          <cell r="C89" t="str">
            <v>LBS</v>
          </cell>
          <cell r="D89" t="str">
            <v>LBS</v>
          </cell>
          <cell r="E89">
            <v>1.3</v>
          </cell>
          <cell r="F89">
            <v>1</v>
          </cell>
          <cell r="G89">
            <v>1.1499999999999999</v>
          </cell>
          <cell r="H89">
            <v>1.1499999999999999</v>
          </cell>
        </row>
        <row r="90">
          <cell r="A90">
            <v>46</v>
          </cell>
          <cell r="B90" t="str">
            <v xml:space="preserve">CLOVER </v>
          </cell>
          <cell r="C90" t="str">
            <v>LBS</v>
          </cell>
          <cell r="D90" t="str">
            <v>LBS</v>
          </cell>
          <cell r="E90">
            <v>3.9</v>
          </cell>
          <cell r="F90">
            <v>3.25</v>
          </cell>
          <cell r="G90">
            <v>3.5750000000000002</v>
          </cell>
          <cell r="H90">
            <v>3.58</v>
          </cell>
        </row>
      </sheetData>
      <sheetData sheetId="4"/>
      <sheetData sheetId="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cals.ncsu.edu/are-extension/grain-budget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58EF81-3871-41A4-85AA-0360BBE64E53}">
  <dimension ref="B2:H16"/>
  <sheetViews>
    <sheetView workbookViewId="0">
      <selection activeCell="B18" sqref="B18"/>
    </sheetView>
  </sheetViews>
  <sheetFormatPr defaultRowHeight="15"/>
  <cols>
    <col min="2" max="2" width="58.42578125" customWidth="1"/>
  </cols>
  <sheetData>
    <row r="2" spans="2:8" ht="18">
      <c r="B2" s="85" t="s">
        <v>96</v>
      </c>
    </row>
    <row r="3" spans="2:8" ht="90">
      <c r="B3" s="86" t="s">
        <v>97</v>
      </c>
    </row>
    <row r="5" spans="2:8" ht="45">
      <c r="B5" s="87" t="s">
        <v>98</v>
      </c>
    </row>
    <row r="6" spans="2:8">
      <c r="B6" s="88" t="s">
        <v>99</v>
      </c>
    </row>
    <row r="9" spans="2:8" ht="26.25">
      <c r="B9" s="170" t="s">
        <v>110</v>
      </c>
      <c r="C9" s="171"/>
      <c r="D9" s="171"/>
      <c r="E9" s="171"/>
      <c r="F9" s="172"/>
      <c r="G9" s="171"/>
      <c r="H9" s="171"/>
    </row>
    <row r="10" spans="2:8" ht="28.5">
      <c r="B10" s="171" t="s">
        <v>116</v>
      </c>
      <c r="C10" s="171"/>
      <c r="D10" s="171"/>
      <c r="E10" s="171"/>
      <c r="F10" s="172"/>
      <c r="G10" s="171"/>
      <c r="H10" s="171"/>
    </row>
    <row r="11" spans="2:8" ht="26.25">
      <c r="B11" s="173" t="s">
        <v>111</v>
      </c>
      <c r="C11" s="171"/>
      <c r="D11" s="171"/>
      <c r="E11" s="171"/>
      <c r="F11" s="172"/>
      <c r="G11" s="171"/>
      <c r="H11" s="171"/>
    </row>
    <row r="12" spans="2:8" ht="26.25">
      <c r="B12" s="174" t="s">
        <v>117</v>
      </c>
      <c r="C12" s="171"/>
      <c r="D12" s="171"/>
      <c r="E12" s="171"/>
      <c r="F12" s="172"/>
      <c r="G12" s="171"/>
      <c r="H12" s="171"/>
    </row>
    <row r="13" spans="2:8" ht="26.25">
      <c r="B13" s="174" t="s">
        <v>112</v>
      </c>
      <c r="C13" s="171"/>
      <c r="D13" s="171"/>
      <c r="E13" s="171"/>
      <c r="F13" s="172"/>
      <c r="G13" s="171"/>
      <c r="H13" s="171"/>
    </row>
    <row r="14" spans="2:8" ht="15.75">
      <c r="B14" s="174" t="s">
        <v>113</v>
      </c>
      <c r="C14" s="171"/>
      <c r="D14" s="171"/>
      <c r="E14" s="171"/>
      <c r="F14" s="172"/>
      <c r="G14" s="171"/>
      <c r="H14" s="171"/>
    </row>
    <row r="15" spans="2:8" ht="31.5">
      <c r="B15" s="171" t="s">
        <v>114</v>
      </c>
      <c r="C15" s="171"/>
      <c r="D15" s="171"/>
      <c r="E15" s="171"/>
      <c r="F15" s="172"/>
      <c r="G15" s="171"/>
      <c r="H15" s="171"/>
    </row>
    <row r="16" spans="2:8" ht="31.5">
      <c r="B16" s="171" t="s">
        <v>115</v>
      </c>
      <c r="C16" s="171"/>
      <c r="D16" s="171"/>
      <c r="E16" s="171"/>
      <c r="F16" s="172"/>
      <c r="G16" s="171"/>
      <c r="H16" s="171"/>
    </row>
  </sheetData>
  <hyperlinks>
    <hyperlink ref="B6" r:id="rId1" xr:uid="{DA8B755E-0758-4065-949A-C6B73F1E325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1CD07-E44A-46F9-812E-88A75A44F265}">
  <dimension ref="A1:G35"/>
  <sheetViews>
    <sheetView zoomScale="80" zoomScaleNormal="80" workbookViewId="0">
      <selection activeCell="G4" sqref="G4:G29"/>
    </sheetView>
  </sheetViews>
  <sheetFormatPr defaultRowHeight="15"/>
  <cols>
    <col min="1" max="1" width="26" bestFit="1" customWidth="1"/>
    <col min="2" max="2" width="38.42578125" bestFit="1" customWidth="1"/>
    <col min="3" max="3" width="5.7109375" bestFit="1" customWidth="1"/>
    <col min="4" max="4" width="10" bestFit="1" customWidth="1"/>
    <col min="5" max="5" width="27.85546875" bestFit="1" customWidth="1"/>
    <col min="6" max="6" width="10.5703125" bestFit="1" customWidth="1"/>
    <col min="7" max="7" width="12.140625" bestFit="1" customWidth="1"/>
  </cols>
  <sheetData>
    <row r="1" spans="1:7" ht="44.25">
      <c r="A1" s="5" t="s">
        <v>105</v>
      </c>
      <c r="B1" s="6"/>
      <c r="C1" s="6"/>
      <c r="D1" s="6"/>
      <c r="E1" s="89"/>
      <c r="F1" s="90"/>
      <c r="G1" s="90"/>
    </row>
    <row r="2" spans="1:7" ht="15.75">
      <c r="A2" s="9"/>
      <c r="B2" s="10" t="s">
        <v>106</v>
      </c>
      <c r="C2" s="9"/>
      <c r="D2" s="9"/>
      <c r="E2" s="11"/>
      <c r="F2" s="9"/>
      <c r="G2" s="9"/>
    </row>
    <row r="3" spans="1:7" ht="16.5" thickBot="1">
      <c r="A3" s="60"/>
      <c r="B3" s="61" t="s">
        <v>94</v>
      </c>
      <c r="C3" s="9"/>
      <c r="D3" s="9"/>
      <c r="E3" s="11"/>
      <c r="F3" s="60"/>
      <c r="G3" s="9"/>
    </row>
    <row r="4" spans="1:7" ht="31.5" thickTop="1">
      <c r="A4" s="57" t="s">
        <v>32</v>
      </c>
      <c r="B4" s="55" t="s">
        <v>33</v>
      </c>
      <c r="C4" s="69" t="s">
        <v>34</v>
      </c>
      <c r="D4" s="66" t="s">
        <v>35</v>
      </c>
      <c r="E4" s="67" t="s">
        <v>36</v>
      </c>
      <c r="F4" s="71" t="s">
        <v>37</v>
      </c>
      <c r="G4" s="63"/>
    </row>
    <row r="5" spans="1:7" ht="15.75">
      <c r="A5" s="9"/>
      <c r="B5" s="9"/>
      <c r="C5" s="9"/>
      <c r="D5" s="12"/>
      <c r="E5" s="13"/>
      <c r="F5" s="12"/>
      <c r="G5" s="30"/>
    </row>
    <row r="6" spans="1:7" ht="15.75">
      <c r="A6" s="179" t="s">
        <v>1</v>
      </c>
      <c r="B6" s="10" t="s">
        <v>89</v>
      </c>
      <c r="C6" s="14" t="s">
        <v>45</v>
      </c>
      <c r="D6" s="15">
        <v>95</v>
      </c>
      <c r="E6" s="16">
        <v>7.6</v>
      </c>
      <c r="F6" s="1">
        <f>ROUND((D6*E6),2)</f>
        <v>722</v>
      </c>
      <c r="G6" s="31"/>
    </row>
    <row r="7" spans="1:7" ht="15.75">
      <c r="A7" s="179"/>
      <c r="B7" s="180" t="s">
        <v>52</v>
      </c>
      <c r="C7" s="180"/>
      <c r="D7" s="180"/>
      <c r="E7" s="180"/>
      <c r="F7" s="2">
        <f>SUM(F6:F6)</f>
        <v>722</v>
      </c>
      <c r="G7" s="32"/>
    </row>
    <row r="8" spans="1:7" ht="15.75">
      <c r="A8" s="175" t="s">
        <v>2</v>
      </c>
      <c r="B8" s="10" t="s">
        <v>82</v>
      </c>
      <c r="C8" s="14" t="s">
        <v>46</v>
      </c>
      <c r="D8" s="15">
        <v>1.5</v>
      </c>
      <c r="E8" s="16">
        <v>39.340000000000003</v>
      </c>
      <c r="F8" s="1">
        <f>ROUND((D8*E8),2)</f>
        <v>59.01</v>
      </c>
      <c r="G8" s="31"/>
    </row>
    <row r="9" spans="1:7" ht="15.75">
      <c r="A9" s="175"/>
      <c r="B9" s="10" t="s">
        <v>83</v>
      </c>
      <c r="C9" s="14" t="s">
        <v>47</v>
      </c>
      <c r="D9" s="15">
        <v>372</v>
      </c>
      <c r="E9" s="16">
        <v>0.15</v>
      </c>
      <c r="F9" s="1">
        <f t="shared" ref="F9:F21" si="0">ROUND((D9*E9),2)</f>
        <v>55.8</v>
      </c>
      <c r="G9" s="31"/>
    </row>
    <row r="10" spans="1:7" ht="15.75">
      <c r="A10" s="175"/>
      <c r="B10" s="10" t="s">
        <v>38</v>
      </c>
      <c r="C10" s="14" t="s">
        <v>47</v>
      </c>
      <c r="D10" s="15">
        <v>104</v>
      </c>
      <c r="E10" s="16">
        <v>0.35</v>
      </c>
      <c r="F10" s="1">
        <f t="shared" si="0"/>
        <v>36.4</v>
      </c>
      <c r="G10" s="31"/>
    </row>
    <row r="11" spans="1:7" ht="15.75">
      <c r="A11" s="175"/>
      <c r="B11" s="10" t="s">
        <v>39</v>
      </c>
      <c r="C11" s="14" t="s">
        <v>47</v>
      </c>
      <c r="D11" s="15">
        <v>59</v>
      </c>
      <c r="E11" s="16">
        <v>0.23</v>
      </c>
      <c r="F11" s="1">
        <f t="shared" si="0"/>
        <v>13.57</v>
      </c>
      <c r="G11" s="31"/>
    </row>
    <row r="12" spans="1:7" ht="15.75">
      <c r="A12" s="175"/>
      <c r="B12" s="10" t="s">
        <v>40</v>
      </c>
      <c r="C12" s="14" t="s">
        <v>48</v>
      </c>
      <c r="D12" s="15">
        <v>0.33</v>
      </c>
      <c r="E12" s="16">
        <v>82</v>
      </c>
      <c r="F12" s="1">
        <f t="shared" si="0"/>
        <v>27.06</v>
      </c>
      <c r="G12" s="31"/>
    </row>
    <row r="13" spans="1:7" ht="15.75">
      <c r="A13" s="175"/>
      <c r="B13" s="10" t="s">
        <v>90</v>
      </c>
      <c r="C13" s="14" t="s">
        <v>49</v>
      </c>
      <c r="D13" s="15">
        <v>1</v>
      </c>
      <c r="E13" s="18">
        <v>37.619999999999997</v>
      </c>
      <c r="F13" s="1">
        <f t="shared" si="0"/>
        <v>37.619999999999997</v>
      </c>
      <c r="G13" s="31"/>
    </row>
    <row r="14" spans="1:7" ht="15.75">
      <c r="A14" s="175"/>
      <c r="B14" s="10" t="s">
        <v>91</v>
      </c>
      <c r="C14" s="14" t="s">
        <v>49</v>
      </c>
      <c r="D14" s="15">
        <v>1</v>
      </c>
      <c r="E14" s="18">
        <v>14.18</v>
      </c>
      <c r="F14" s="1">
        <f>ROUND((D14*E14),2)</f>
        <v>14.18</v>
      </c>
      <c r="G14" s="31"/>
    </row>
    <row r="15" spans="1:7" ht="15.75">
      <c r="A15" s="175"/>
      <c r="B15" s="10" t="s">
        <v>92</v>
      </c>
      <c r="C15" s="14" t="s">
        <v>49</v>
      </c>
      <c r="D15" s="15">
        <v>1</v>
      </c>
      <c r="E15" s="18">
        <v>2.02</v>
      </c>
      <c r="F15" s="1">
        <f t="shared" si="0"/>
        <v>2.02</v>
      </c>
      <c r="G15" s="31"/>
    </row>
    <row r="16" spans="1:7" ht="15.75">
      <c r="A16" s="175"/>
      <c r="B16" s="10" t="s">
        <v>41</v>
      </c>
      <c r="C16" s="14" t="s">
        <v>45</v>
      </c>
      <c r="D16" s="15">
        <f>$D$6</f>
        <v>95</v>
      </c>
      <c r="E16" s="18">
        <v>0.15</v>
      </c>
      <c r="F16" s="1">
        <f t="shared" si="0"/>
        <v>14.25</v>
      </c>
      <c r="G16" s="31"/>
    </row>
    <row r="17" spans="1:7" ht="15.75">
      <c r="A17" s="175"/>
      <c r="B17" s="10" t="s">
        <v>42</v>
      </c>
      <c r="C17" s="14" t="s">
        <v>49</v>
      </c>
      <c r="D17" s="15">
        <v>1</v>
      </c>
      <c r="E17" s="16">
        <v>76.94</v>
      </c>
      <c r="F17" s="1">
        <f t="shared" si="0"/>
        <v>76.94</v>
      </c>
      <c r="G17" s="31"/>
    </row>
    <row r="18" spans="1:7" ht="15.75">
      <c r="A18" s="175"/>
      <c r="B18" s="10" t="s">
        <v>85</v>
      </c>
      <c r="C18" s="14" t="s">
        <v>49</v>
      </c>
      <c r="D18" s="15">
        <v>1</v>
      </c>
      <c r="E18" s="16">
        <v>12</v>
      </c>
      <c r="F18" s="1">
        <f>ROUND((D18*E18),2)</f>
        <v>12</v>
      </c>
      <c r="G18" s="31"/>
    </row>
    <row r="19" spans="1:7" ht="15.75">
      <c r="A19" s="175"/>
      <c r="B19" s="10" t="s">
        <v>86</v>
      </c>
      <c r="C19" s="14" t="s">
        <v>49</v>
      </c>
      <c r="D19" s="15">
        <v>1</v>
      </c>
      <c r="E19" s="16">
        <v>26</v>
      </c>
      <c r="F19" s="1">
        <f>ROUND((D19*E19),2)</f>
        <v>26</v>
      </c>
      <c r="G19" s="31"/>
    </row>
    <row r="20" spans="1:7" ht="15.75">
      <c r="A20" s="175"/>
      <c r="B20" s="10" t="s">
        <v>43</v>
      </c>
      <c r="C20" s="14" t="s">
        <v>50</v>
      </c>
      <c r="D20" s="15">
        <v>1.55</v>
      </c>
      <c r="E20" s="18">
        <v>15.81</v>
      </c>
      <c r="F20" s="1">
        <f t="shared" si="0"/>
        <v>24.51</v>
      </c>
      <c r="G20" s="31"/>
    </row>
    <row r="21" spans="1:7" ht="15.75">
      <c r="A21" s="175"/>
      <c r="B21" s="10" t="s">
        <v>44</v>
      </c>
      <c r="C21" s="14" t="s">
        <v>51</v>
      </c>
      <c r="D21" s="1">
        <f>(F17+SUM(F8:F15, F20))*6/12</f>
        <v>173.55499999999998</v>
      </c>
      <c r="E21" s="115">
        <v>5.3749999999999999E-2</v>
      </c>
      <c r="F21" s="1">
        <f t="shared" si="0"/>
        <v>9.33</v>
      </c>
      <c r="G21" s="31"/>
    </row>
    <row r="22" spans="1:7" ht="16.5" thickBot="1">
      <c r="A22" s="181"/>
      <c r="B22" s="182" t="s">
        <v>53</v>
      </c>
      <c r="C22" s="182"/>
      <c r="D22" s="182"/>
      <c r="E22" s="182"/>
      <c r="F22" s="17">
        <f>SUM(F8:F21)</f>
        <v>408.69</v>
      </c>
      <c r="G22" s="31"/>
    </row>
    <row r="23" spans="1:7" ht="17.25" thickTop="1" thickBot="1">
      <c r="A23" s="178" t="s">
        <v>57</v>
      </c>
      <c r="B23" s="178"/>
      <c r="C23" s="178"/>
      <c r="D23" s="178"/>
      <c r="E23" s="178"/>
      <c r="F23" s="19">
        <f>F7-F22</f>
        <v>313.31</v>
      </c>
      <c r="G23" s="33"/>
    </row>
    <row r="24" spans="1:7" ht="16.5" thickTop="1">
      <c r="A24" s="183" t="s">
        <v>3</v>
      </c>
      <c r="B24" s="10" t="s">
        <v>42</v>
      </c>
      <c r="C24" s="14" t="s">
        <v>49</v>
      </c>
      <c r="D24" s="15">
        <v>1</v>
      </c>
      <c r="E24" s="16">
        <v>84.96</v>
      </c>
      <c r="F24" s="1">
        <f>ROUND((D24*E24),2)</f>
        <v>84.96</v>
      </c>
      <c r="G24" s="31"/>
    </row>
    <row r="25" spans="1:7" ht="15.75">
      <c r="A25" s="175"/>
      <c r="B25" s="176" t="s">
        <v>54</v>
      </c>
      <c r="C25" s="176"/>
      <c r="D25" s="176"/>
      <c r="E25" s="176"/>
      <c r="F25" s="2">
        <f>SUM(F24:F24)</f>
        <v>84.96</v>
      </c>
      <c r="G25" s="32"/>
    </row>
    <row r="26" spans="1:7" ht="15.75">
      <c r="A26" s="175" t="s">
        <v>4</v>
      </c>
      <c r="B26" s="10" t="s">
        <v>55</v>
      </c>
      <c r="C26" s="14" t="s">
        <v>51</v>
      </c>
      <c r="D26" s="46">
        <f>(F22)</f>
        <v>408.69</v>
      </c>
      <c r="E26" s="37">
        <v>7.0000000000000007E-2</v>
      </c>
      <c r="F26" s="1">
        <f>ROUND((D26*E26),2)</f>
        <v>28.61</v>
      </c>
      <c r="G26" s="31"/>
    </row>
    <row r="27" spans="1:7" ht="15.75">
      <c r="A27" s="175"/>
      <c r="B27" s="176" t="s">
        <v>56</v>
      </c>
      <c r="C27" s="176"/>
      <c r="D27" s="176"/>
      <c r="E27" s="176"/>
      <c r="F27" s="2">
        <f>SUM(F26:F26)</f>
        <v>28.61</v>
      </c>
      <c r="G27" s="31"/>
    </row>
    <row r="28" spans="1:7" ht="16.5" thickBot="1">
      <c r="A28" s="177" t="s">
        <v>58</v>
      </c>
      <c r="B28" s="177"/>
      <c r="C28" s="177"/>
      <c r="D28" s="177"/>
      <c r="E28" s="177"/>
      <c r="F28" s="2">
        <f>F22+F25+F27</f>
        <v>522.26</v>
      </c>
      <c r="G28" s="32"/>
    </row>
    <row r="29" spans="1:7" ht="17.25" thickTop="1" thickBot="1">
      <c r="A29" s="178" t="s">
        <v>59</v>
      </c>
      <c r="B29" s="178"/>
      <c r="C29" s="178"/>
      <c r="D29" s="178"/>
      <c r="E29" s="178"/>
      <c r="F29" s="3">
        <f>F7-F28</f>
        <v>199.74</v>
      </c>
      <c r="G29" s="33"/>
    </row>
    <row r="30" spans="1:7" ht="17.25" thickTop="1" thickBot="1">
      <c r="A30" s="9"/>
      <c r="B30" s="9"/>
      <c r="C30" s="9"/>
      <c r="D30" s="9"/>
      <c r="E30" s="11"/>
      <c r="F30" s="9"/>
      <c r="G30" s="9"/>
    </row>
    <row r="31" spans="1:7" ht="15.75">
      <c r="A31" s="20"/>
      <c r="B31" s="21"/>
      <c r="C31" s="21"/>
      <c r="D31" s="21"/>
      <c r="E31" s="22"/>
      <c r="F31" s="21"/>
      <c r="G31" s="34"/>
    </row>
    <row r="32" spans="1:7" ht="15.75">
      <c r="A32" s="23" t="s">
        <v>5</v>
      </c>
      <c r="B32" s="9"/>
      <c r="C32" s="10"/>
      <c r="D32" s="9"/>
      <c r="E32" s="24" t="s">
        <v>6</v>
      </c>
      <c r="F32" s="9"/>
      <c r="G32" s="35"/>
    </row>
    <row r="33" spans="1:7" ht="15.75">
      <c r="A33" s="65" t="s">
        <v>60</v>
      </c>
      <c r="B33" s="9"/>
      <c r="C33" s="4">
        <f>($F$22-$F16)/($E$6-$E$16)</f>
        <v>52.944966442953024</v>
      </c>
      <c r="D33" s="14" t="s">
        <v>45</v>
      </c>
      <c r="E33" s="64" t="s">
        <v>60</v>
      </c>
      <c r="F33" s="9"/>
      <c r="G33" s="29">
        <f>($F$22/$D$6)</f>
        <v>4.3019999999999996</v>
      </c>
    </row>
    <row r="34" spans="1:7" ht="15.75">
      <c r="A34" s="65" t="s">
        <v>61</v>
      </c>
      <c r="B34" s="9"/>
      <c r="C34" s="4">
        <f>(($F$28-$F$16-$F$26)+(($F$22-$F16)*$E$26))/($E$6-$E$16-($E$16*$E$26))</f>
        <v>68.151192956515899</v>
      </c>
      <c r="D34" s="14" t="s">
        <v>45</v>
      </c>
      <c r="E34" s="64" t="s">
        <v>61</v>
      </c>
      <c r="F34" s="9"/>
      <c r="G34" s="29">
        <f>($F$28/$D$6)</f>
        <v>5.4974736842105258</v>
      </c>
    </row>
    <row r="35" spans="1:7" ht="16.5" thickBot="1">
      <c r="A35" s="25"/>
      <c r="B35" s="26"/>
      <c r="C35" s="27"/>
      <c r="D35" s="27"/>
      <c r="E35" s="28"/>
      <c r="F35" s="26"/>
      <c r="G35" s="36"/>
    </row>
  </sheetData>
  <mergeCells count="11">
    <mergeCell ref="A26:A27"/>
    <mergeCell ref="B27:E27"/>
    <mergeCell ref="A28:E28"/>
    <mergeCell ref="A29:E29"/>
    <mergeCell ref="A6:A7"/>
    <mergeCell ref="B7:E7"/>
    <mergeCell ref="A8:A22"/>
    <mergeCell ref="B22:E22"/>
    <mergeCell ref="A23:E23"/>
    <mergeCell ref="A24:A25"/>
    <mergeCell ref="B25:E2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20711D-A7D3-4872-A509-16B749261DCF}">
  <dimension ref="A1:G35"/>
  <sheetViews>
    <sheetView topLeftCell="A4" zoomScale="80" zoomScaleNormal="80" workbookViewId="0">
      <selection activeCell="G4" sqref="G4:G29"/>
    </sheetView>
  </sheetViews>
  <sheetFormatPr defaultRowHeight="15"/>
  <cols>
    <col min="1" max="1" width="26" bestFit="1" customWidth="1"/>
    <col min="2" max="2" width="38.42578125" bestFit="1" customWidth="1"/>
    <col min="3" max="3" width="5.7109375" bestFit="1" customWidth="1"/>
    <col min="4" max="4" width="10" bestFit="1" customWidth="1"/>
    <col min="5" max="5" width="27.85546875" bestFit="1" customWidth="1"/>
    <col min="6" max="6" width="10.5703125" bestFit="1" customWidth="1"/>
    <col min="7" max="7" width="12.140625" bestFit="1" customWidth="1"/>
  </cols>
  <sheetData>
    <row r="1" spans="1:7" ht="44.25">
      <c r="A1" s="5" t="s">
        <v>107</v>
      </c>
      <c r="B1" s="6"/>
      <c r="C1" s="6"/>
      <c r="D1" s="6"/>
      <c r="E1" s="7"/>
      <c r="F1" s="8"/>
      <c r="G1" s="8"/>
    </row>
    <row r="2" spans="1:7" ht="15.75">
      <c r="A2" s="9"/>
      <c r="B2" s="10" t="s">
        <v>106</v>
      </c>
      <c r="C2" s="9"/>
      <c r="D2" s="9"/>
      <c r="E2" s="11"/>
      <c r="F2" s="9"/>
      <c r="G2" s="9"/>
    </row>
    <row r="3" spans="1:7" ht="16.5" thickBot="1">
      <c r="A3" s="60"/>
      <c r="B3" s="10" t="s">
        <v>93</v>
      </c>
      <c r="C3" s="9"/>
      <c r="D3" s="9"/>
      <c r="E3" s="11"/>
      <c r="F3" s="9"/>
      <c r="G3" s="9"/>
    </row>
    <row r="4" spans="1:7" ht="31.5" thickTop="1">
      <c r="A4" s="57" t="s">
        <v>32</v>
      </c>
      <c r="B4" s="68" t="s">
        <v>33</v>
      </c>
      <c r="C4" s="69" t="s">
        <v>34</v>
      </c>
      <c r="D4" s="66" t="s">
        <v>35</v>
      </c>
      <c r="E4" s="67" t="s">
        <v>36</v>
      </c>
      <c r="F4" s="70" t="s">
        <v>37</v>
      </c>
      <c r="G4" s="63"/>
    </row>
    <row r="5" spans="1:7" ht="15.75">
      <c r="A5" s="9"/>
      <c r="B5" s="9"/>
      <c r="C5" s="9"/>
      <c r="D5" s="12"/>
      <c r="E5" s="13"/>
      <c r="F5" s="12"/>
      <c r="G5" s="30"/>
    </row>
    <row r="6" spans="1:7" ht="15.75">
      <c r="A6" s="179" t="s">
        <v>1</v>
      </c>
      <c r="B6" s="10" t="s">
        <v>89</v>
      </c>
      <c r="C6" s="14" t="s">
        <v>45</v>
      </c>
      <c r="D6" s="15">
        <v>75</v>
      </c>
      <c r="E6" s="16">
        <v>7.6</v>
      </c>
      <c r="F6" s="1">
        <f>ROUND((D6*E6),2)</f>
        <v>570</v>
      </c>
      <c r="G6" s="31"/>
    </row>
    <row r="7" spans="1:7" ht="15.75">
      <c r="A7" s="179"/>
      <c r="B7" s="180" t="s">
        <v>52</v>
      </c>
      <c r="C7" s="180"/>
      <c r="D7" s="180"/>
      <c r="E7" s="180"/>
      <c r="F7" s="2">
        <f>SUM(F6:F6)</f>
        <v>570</v>
      </c>
      <c r="G7" s="32"/>
    </row>
    <row r="8" spans="1:7" ht="15.75">
      <c r="A8" s="175" t="s">
        <v>2</v>
      </c>
      <c r="B8" s="10" t="s">
        <v>82</v>
      </c>
      <c r="C8" s="14" t="s">
        <v>46</v>
      </c>
      <c r="D8" s="15">
        <v>1.5</v>
      </c>
      <c r="E8" s="16">
        <v>36.07</v>
      </c>
      <c r="F8" s="1">
        <f>ROUND((D8*E8),2)</f>
        <v>54.11</v>
      </c>
      <c r="G8" s="31"/>
    </row>
    <row r="9" spans="1:7" ht="15.75">
      <c r="A9" s="175"/>
      <c r="B9" s="10" t="s">
        <v>83</v>
      </c>
      <c r="C9" s="14" t="s">
        <v>47</v>
      </c>
      <c r="D9" s="15">
        <v>293</v>
      </c>
      <c r="E9" s="16">
        <v>0.15</v>
      </c>
      <c r="F9" s="1">
        <f t="shared" ref="F9:F21" si="0">ROUND((D9*E9),2)</f>
        <v>43.95</v>
      </c>
      <c r="G9" s="31"/>
    </row>
    <row r="10" spans="1:7" ht="15.75">
      <c r="A10" s="175"/>
      <c r="B10" s="10" t="s">
        <v>38</v>
      </c>
      <c r="C10" s="14" t="s">
        <v>47</v>
      </c>
      <c r="D10" s="15">
        <v>82</v>
      </c>
      <c r="E10" s="16">
        <v>0.35</v>
      </c>
      <c r="F10" s="1">
        <f t="shared" si="0"/>
        <v>28.7</v>
      </c>
      <c r="G10" s="31"/>
    </row>
    <row r="11" spans="1:7" ht="15.75">
      <c r="A11" s="175"/>
      <c r="B11" s="10" t="s">
        <v>39</v>
      </c>
      <c r="C11" s="14" t="s">
        <v>47</v>
      </c>
      <c r="D11" s="15">
        <v>46</v>
      </c>
      <c r="E11" s="16">
        <v>0.23</v>
      </c>
      <c r="F11" s="1">
        <f t="shared" si="0"/>
        <v>10.58</v>
      </c>
      <c r="G11" s="31"/>
    </row>
    <row r="12" spans="1:7" ht="15.75">
      <c r="A12" s="175"/>
      <c r="B12" s="10" t="s">
        <v>40</v>
      </c>
      <c r="C12" s="14" t="s">
        <v>48</v>
      </c>
      <c r="D12" s="15">
        <v>0.33</v>
      </c>
      <c r="E12" s="16">
        <v>82</v>
      </c>
      <c r="F12" s="1">
        <f t="shared" si="0"/>
        <v>27.06</v>
      </c>
      <c r="G12" s="31"/>
    </row>
    <row r="13" spans="1:7" ht="15.75">
      <c r="A13" s="175"/>
      <c r="B13" s="10" t="s">
        <v>90</v>
      </c>
      <c r="C13" s="14" t="s">
        <v>49</v>
      </c>
      <c r="D13" s="15">
        <v>1</v>
      </c>
      <c r="E13" s="18">
        <v>30.08</v>
      </c>
      <c r="F13" s="1">
        <f t="shared" si="0"/>
        <v>30.08</v>
      </c>
      <c r="G13" s="31"/>
    </row>
    <row r="14" spans="1:7" ht="15.75">
      <c r="A14" s="175"/>
      <c r="B14" s="10" t="s">
        <v>91</v>
      </c>
      <c r="C14" s="14" t="s">
        <v>49</v>
      </c>
      <c r="D14" s="15">
        <v>1</v>
      </c>
      <c r="E14" s="18">
        <v>3.75</v>
      </c>
      <c r="F14" s="1">
        <f>ROUND((D14*E14),2)</f>
        <v>3.75</v>
      </c>
      <c r="G14" s="31"/>
    </row>
    <row r="15" spans="1:7" ht="15.75">
      <c r="A15" s="175"/>
      <c r="B15" s="10" t="s">
        <v>92</v>
      </c>
      <c r="C15" s="14" t="s">
        <v>49</v>
      </c>
      <c r="D15" s="15">
        <v>1</v>
      </c>
      <c r="E15" s="18">
        <v>0</v>
      </c>
      <c r="F15" s="1">
        <f t="shared" si="0"/>
        <v>0</v>
      </c>
      <c r="G15" s="31"/>
    </row>
    <row r="16" spans="1:7" ht="15.75">
      <c r="A16" s="175"/>
      <c r="B16" s="10" t="s">
        <v>41</v>
      </c>
      <c r="C16" s="14" t="s">
        <v>45</v>
      </c>
      <c r="D16" s="15">
        <f>$D$6</f>
        <v>75</v>
      </c>
      <c r="E16" s="18">
        <v>0.15</v>
      </c>
      <c r="F16" s="1">
        <f t="shared" si="0"/>
        <v>11.25</v>
      </c>
      <c r="G16" s="31"/>
    </row>
    <row r="17" spans="1:7" ht="15.75">
      <c r="A17" s="175"/>
      <c r="B17" s="10" t="s">
        <v>42</v>
      </c>
      <c r="C17" s="14" t="s">
        <v>49</v>
      </c>
      <c r="D17" s="15">
        <v>1</v>
      </c>
      <c r="E17" s="16">
        <v>64.510000000000005</v>
      </c>
      <c r="F17" s="1">
        <f t="shared" si="0"/>
        <v>64.510000000000005</v>
      </c>
      <c r="G17" s="31"/>
    </row>
    <row r="18" spans="1:7" ht="15.75">
      <c r="A18" s="175"/>
      <c r="B18" s="10" t="s">
        <v>85</v>
      </c>
      <c r="C18" s="14" t="s">
        <v>49</v>
      </c>
      <c r="D18" s="15">
        <v>1</v>
      </c>
      <c r="E18" s="16">
        <v>12</v>
      </c>
      <c r="F18" s="1">
        <f>ROUND((D18*E18),2)</f>
        <v>12</v>
      </c>
      <c r="G18" s="31"/>
    </row>
    <row r="19" spans="1:7" ht="15.75">
      <c r="A19" s="175"/>
      <c r="B19" s="10" t="s">
        <v>86</v>
      </c>
      <c r="C19" s="14" t="s">
        <v>49</v>
      </c>
      <c r="D19" s="15">
        <v>1</v>
      </c>
      <c r="E19" s="16">
        <v>15</v>
      </c>
      <c r="F19" s="1">
        <f>ROUND((D19*E19),2)</f>
        <v>15</v>
      </c>
      <c r="G19" s="31"/>
    </row>
    <row r="20" spans="1:7" ht="15.75">
      <c r="A20" s="175"/>
      <c r="B20" s="10" t="s">
        <v>43</v>
      </c>
      <c r="C20" s="14" t="s">
        <v>50</v>
      </c>
      <c r="D20" s="15">
        <v>1.8</v>
      </c>
      <c r="E20" s="18">
        <v>15.81</v>
      </c>
      <c r="F20" s="1">
        <f t="shared" si="0"/>
        <v>28.46</v>
      </c>
      <c r="G20" s="31"/>
    </row>
    <row r="21" spans="1:7" ht="15.75">
      <c r="A21" s="175"/>
      <c r="B21" s="10" t="s">
        <v>44</v>
      </c>
      <c r="C21" s="14" t="s">
        <v>51</v>
      </c>
      <c r="D21" s="1">
        <f>(F17+SUM(F8:F15, F20))*6/12</f>
        <v>145.60000000000002</v>
      </c>
      <c r="E21" s="115">
        <v>5.3749999999999999E-2</v>
      </c>
      <c r="F21" s="1">
        <f t="shared" si="0"/>
        <v>7.83</v>
      </c>
      <c r="G21" s="31"/>
    </row>
    <row r="22" spans="1:7" ht="16.5" thickBot="1">
      <c r="A22" s="181"/>
      <c r="B22" s="182" t="s">
        <v>53</v>
      </c>
      <c r="C22" s="182"/>
      <c r="D22" s="182"/>
      <c r="E22" s="182"/>
      <c r="F22" s="17">
        <f>SUM(F8:F21)</f>
        <v>337.28</v>
      </c>
      <c r="G22" s="31"/>
    </row>
    <row r="23" spans="1:7" ht="17.25" thickTop="1" thickBot="1">
      <c r="A23" s="178" t="s">
        <v>57</v>
      </c>
      <c r="B23" s="178"/>
      <c r="C23" s="178"/>
      <c r="D23" s="178"/>
      <c r="E23" s="178"/>
      <c r="F23" s="19">
        <f>F7-F22</f>
        <v>232.72000000000003</v>
      </c>
      <c r="G23" s="33"/>
    </row>
    <row r="24" spans="1:7" ht="16.5" thickTop="1">
      <c r="A24" s="183" t="s">
        <v>3</v>
      </c>
      <c r="B24" s="10" t="s">
        <v>42</v>
      </c>
      <c r="C24" s="14" t="s">
        <v>49</v>
      </c>
      <c r="D24" s="15">
        <v>1</v>
      </c>
      <c r="E24" s="16">
        <v>143.32</v>
      </c>
      <c r="F24" s="1">
        <f>ROUND((D24*E24),2)</f>
        <v>143.32</v>
      </c>
      <c r="G24" s="31"/>
    </row>
    <row r="25" spans="1:7" ht="15.75">
      <c r="A25" s="175"/>
      <c r="B25" s="176" t="s">
        <v>54</v>
      </c>
      <c r="C25" s="176"/>
      <c r="D25" s="176"/>
      <c r="E25" s="176"/>
      <c r="F25" s="2">
        <f>SUM(F24:F24)</f>
        <v>143.32</v>
      </c>
      <c r="G25" s="32"/>
    </row>
    <row r="26" spans="1:7" ht="15.75">
      <c r="A26" s="175" t="s">
        <v>4</v>
      </c>
      <c r="B26" s="10" t="s">
        <v>55</v>
      </c>
      <c r="C26" s="14" t="s">
        <v>51</v>
      </c>
      <c r="D26" s="46">
        <f>(F22)</f>
        <v>337.28</v>
      </c>
      <c r="E26" s="37">
        <v>7.0000000000000007E-2</v>
      </c>
      <c r="F26" s="1">
        <f>ROUND((D26*E26),2)</f>
        <v>23.61</v>
      </c>
      <c r="G26" s="31"/>
    </row>
    <row r="27" spans="1:7" ht="15.75">
      <c r="A27" s="175"/>
      <c r="B27" s="176" t="s">
        <v>56</v>
      </c>
      <c r="C27" s="176"/>
      <c r="D27" s="176"/>
      <c r="E27" s="176"/>
      <c r="F27" s="2">
        <f>SUM(F26:F26)</f>
        <v>23.61</v>
      </c>
      <c r="G27" s="31"/>
    </row>
    <row r="28" spans="1:7" ht="16.5" thickBot="1">
      <c r="A28" s="177" t="s">
        <v>58</v>
      </c>
      <c r="B28" s="177"/>
      <c r="C28" s="177"/>
      <c r="D28" s="177"/>
      <c r="E28" s="177"/>
      <c r="F28" s="2">
        <f>F22+F25+F27</f>
        <v>504.21</v>
      </c>
      <c r="G28" s="32"/>
    </row>
    <row r="29" spans="1:7" ht="17.25" thickTop="1" thickBot="1">
      <c r="A29" s="178" t="s">
        <v>59</v>
      </c>
      <c r="B29" s="178"/>
      <c r="C29" s="178"/>
      <c r="D29" s="178"/>
      <c r="E29" s="178"/>
      <c r="F29" s="3">
        <f>F7-F28</f>
        <v>65.79000000000002</v>
      </c>
      <c r="G29" s="33"/>
    </row>
    <row r="30" spans="1:7" ht="17.25" thickTop="1" thickBot="1">
      <c r="A30" s="9"/>
      <c r="B30" s="9"/>
      <c r="C30" s="9"/>
      <c r="D30" s="9"/>
      <c r="E30" s="11"/>
      <c r="F30" s="9"/>
      <c r="G30" s="9"/>
    </row>
    <row r="31" spans="1:7" ht="15.75">
      <c r="A31" s="20"/>
      <c r="B31" s="21"/>
      <c r="C31" s="21"/>
      <c r="D31" s="21"/>
      <c r="E31" s="22"/>
      <c r="F31" s="21"/>
      <c r="G31" s="34"/>
    </row>
    <row r="32" spans="1:7" ht="15.75">
      <c r="A32" s="23" t="s">
        <v>5</v>
      </c>
      <c r="B32" s="9"/>
      <c r="C32" s="10"/>
      <c r="D32" s="9"/>
      <c r="E32" s="24" t="s">
        <v>6</v>
      </c>
      <c r="F32" s="9"/>
      <c r="G32" s="35"/>
    </row>
    <row r="33" spans="1:7" ht="15.75">
      <c r="A33" s="65" t="s">
        <v>60</v>
      </c>
      <c r="B33" s="9"/>
      <c r="C33" s="4">
        <f>($F$22-$F16)/($E$6-$E$16)</f>
        <v>43.762416107382549</v>
      </c>
      <c r="D33" s="14" t="s">
        <v>45</v>
      </c>
      <c r="E33" s="64" t="s">
        <v>60</v>
      </c>
      <c r="F33" s="9"/>
      <c r="G33" s="29">
        <f>($F$22/$D$6)</f>
        <v>4.4970666666666661</v>
      </c>
    </row>
    <row r="34" spans="1:7" ht="15.75">
      <c r="A34" s="65" t="s">
        <v>61</v>
      </c>
      <c r="B34" s="9"/>
      <c r="C34" s="4">
        <f>(($F$28-$F$16-$F$26)+(($F$22-$F16)*$E$26))/($E$6-$E$16-($E$16*$E$26))</f>
        <v>66.156609987230325</v>
      </c>
      <c r="D34" s="14" t="s">
        <v>45</v>
      </c>
      <c r="E34" s="64" t="s">
        <v>61</v>
      </c>
      <c r="F34" s="9"/>
      <c r="G34" s="29">
        <f>($F$28/$D$6)</f>
        <v>6.7227999999999994</v>
      </c>
    </row>
    <row r="35" spans="1:7" ht="16.5" thickBot="1">
      <c r="A35" s="25"/>
      <c r="B35" s="26"/>
      <c r="C35" s="27"/>
      <c r="D35" s="27"/>
      <c r="E35" s="28"/>
      <c r="F35" s="26"/>
      <c r="G35" s="36"/>
    </row>
  </sheetData>
  <mergeCells count="11">
    <mergeCell ref="A26:A27"/>
    <mergeCell ref="B27:E27"/>
    <mergeCell ref="A28:E28"/>
    <mergeCell ref="A29:E29"/>
    <mergeCell ref="A6:A7"/>
    <mergeCell ref="B7:E7"/>
    <mergeCell ref="A8:A22"/>
    <mergeCell ref="B22:E22"/>
    <mergeCell ref="A23:E23"/>
    <mergeCell ref="A24:A25"/>
    <mergeCell ref="B25:E25"/>
  </mergeCells>
  <phoneticPr fontId="13"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FBA98-549E-4BF5-8CA3-0701D00D1316}">
  <dimension ref="A1:G35"/>
  <sheetViews>
    <sheetView topLeftCell="A2" zoomScale="80" zoomScaleNormal="80" workbookViewId="0">
      <selection activeCell="G4" sqref="G4:G29"/>
    </sheetView>
  </sheetViews>
  <sheetFormatPr defaultRowHeight="15"/>
  <cols>
    <col min="1" max="1" width="26" bestFit="1" customWidth="1"/>
    <col min="2" max="2" width="38.42578125" bestFit="1" customWidth="1"/>
    <col min="3" max="3" width="5.7109375" bestFit="1" customWidth="1"/>
    <col min="4" max="4" width="10" bestFit="1" customWidth="1"/>
    <col min="5" max="5" width="27.85546875" bestFit="1" customWidth="1"/>
    <col min="6" max="6" width="10.5703125" bestFit="1" customWidth="1"/>
    <col min="7" max="7" width="12.140625" bestFit="1" customWidth="1"/>
  </cols>
  <sheetData>
    <row r="1" spans="1:7" ht="44.25">
      <c r="A1" s="5" t="s">
        <v>108</v>
      </c>
      <c r="B1" s="6"/>
      <c r="C1" s="6"/>
      <c r="D1" s="6"/>
      <c r="E1" s="7"/>
      <c r="F1" s="8"/>
      <c r="G1" s="8"/>
    </row>
    <row r="2" spans="1:7" ht="15.75">
      <c r="A2" s="9"/>
      <c r="B2" s="10" t="s">
        <v>106</v>
      </c>
      <c r="C2" s="9"/>
      <c r="D2" s="9"/>
      <c r="E2" s="11"/>
      <c r="F2" s="9"/>
      <c r="G2" s="9"/>
    </row>
    <row r="3" spans="1:7" ht="16.5" thickBot="1">
      <c r="A3" s="60"/>
      <c r="B3" s="61" t="s">
        <v>95</v>
      </c>
      <c r="C3" s="60"/>
      <c r="D3" s="60"/>
      <c r="E3" s="62"/>
      <c r="F3" s="60"/>
      <c r="G3" s="60"/>
    </row>
    <row r="4" spans="1:7" ht="31.5" thickTop="1">
      <c r="A4" s="57" t="s">
        <v>32</v>
      </c>
      <c r="B4" s="55" t="s">
        <v>33</v>
      </c>
      <c r="C4" s="58" t="s">
        <v>34</v>
      </c>
      <c r="D4" s="56" t="s">
        <v>35</v>
      </c>
      <c r="E4" s="59" t="s">
        <v>36</v>
      </c>
      <c r="F4" s="71" t="s">
        <v>37</v>
      </c>
      <c r="G4" s="63"/>
    </row>
    <row r="5" spans="1:7" ht="15.75">
      <c r="A5" s="9"/>
      <c r="B5" s="9"/>
      <c r="C5" s="9"/>
      <c r="D5" s="12"/>
      <c r="E5" s="13"/>
      <c r="F5" s="12"/>
      <c r="G5" s="30"/>
    </row>
    <row r="6" spans="1:7" ht="15.75">
      <c r="A6" s="179" t="s">
        <v>1</v>
      </c>
      <c r="B6" s="10" t="s">
        <v>89</v>
      </c>
      <c r="C6" s="14" t="s">
        <v>45</v>
      </c>
      <c r="D6" s="15">
        <v>60</v>
      </c>
      <c r="E6" s="16">
        <v>7.6</v>
      </c>
      <c r="F6" s="1">
        <f>ROUND((D6*E6),2)</f>
        <v>456</v>
      </c>
      <c r="G6" s="31"/>
    </row>
    <row r="7" spans="1:7" ht="15.75">
      <c r="A7" s="179"/>
      <c r="B7" s="180" t="s">
        <v>52</v>
      </c>
      <c r="C7" s="180"/>
      <c r="D7" s="180"/>
      <c r="E7" s="180"/>
      <c r="F7" s="2">
        <f>SUM(F6:F6)</f>
        <v>456</v>
      </c>
      <c r="G7" s="32"/>
    </row>
    <row r="8" spans="1:7" ht="15.75">
      <c r="A8" s="175" t="s">
        <v>2</v>
      </c>
      <c r="B8" s="10" t="s">
        <v>82</v>
      </c>
      <c r="C8" s="14" t="s">
        <v>46</v>
      </c>
      <c r="D8" s="15">
        <v>1.5</v>
      </c>
      <c r="E8" s="16">
        <v>32.79</v>
      </c>
      <c r="F8" s="1">
        <f>ROUND((D8*E8),2)</f>
        <v>49.19</v>
      </c>
      <c r="G8" s="31"/>
    </row>
    <row r="9" spans="1:7" ht="15.75">
      <c r="A9" s="175"/>
      <c r="B9" s="10" t="s">
        <v>83</v>
      </c>
      <c r="C9" s="14" t="s">
        <v>47</v>
      </c>
      <c r="D9" s="15">
        <v>235</v>
      </c>
      <c r="E9" s="16">
        <v>0.15</v>
      </c>
      <c r="F9" s="1">
        <f t="shared" ref="F9:F21" si="0">ROUND((D9*E9),2)</f>
        <v>35.25</v>
      </c>
      <c r="G9" s="31"/>
    </row>
    <row r="10" spans="1:7" ht="15.75">
      <c r="A10" s="175"/>
      <c r="B10" s="10" t="s">
        <v>38</v>
      </c>
      <c r="C10" s="14" t="s">
        <v>47</v>
      </c>
      <c r="D10" s="15">
        <v>66</v>
      </c>
      <c r="E10" s="16">
        <v>0.35</v>
      </c>
      <c r="F10" s="1">
        <f t="shared" si="0"/>
        <v>23.1</v>
      </c>
      <c r="G10" s="31"/>
    </row>
    <row r="11" spans="1:7" ht="15.75">
      <c r="A11" s="175"/>
      <c r="B11" s="10" t="s">
        <v>39</v>
      </c>
      <c r="C11" s="14" t="s">
        <v>47</v>
      </c>
      <c r="D11" s="15">
        <v>37</v>
      </c>
      <c r="E11" s="16">
        <v>0.23</v>
      </c>
      <c r="F11" s="1">
        <f t="shared" si="0"/>
        <v>8.51</v>
      </c>
      <c r="G11" s="31"/>
    </row>
    <row r="12" spans="1:7" ht="15.75">
      <c r="A12" s="175"/>
      <c r="B12" s="10" t="s">
        <v>40</v>
      </c>
      <c r="C12" s="14" t="s">
        <v>48</v>
      </c>
      <c r="D12" s="15">
        <v>0.33</v>
      </c>
      <c r="E12" s="16">
        <v>82</v>
      </c>
      <c r="F12" s="1">
        <f t="shared" si="0"/>
        <v>27.06</v>
      </c>
      <c r="G12" s="31"/>
    </row>
    <row r="13" spans="1:7" ht="15.75">
      <c r="A13" s="175"/>
      <c r="B13" s="10" t="s">
        <v>90</v>
      </c>
      <c r="C13" s="14" t="s">
        <v>49</v>
      </c>
      <c r="D13" s="15">
        <v>1</v>
      </c>
      <c r="E13" s="18">
        <v>9.3000000000000007</v>
      </c>
      <c r="F13" s="1">
        <f t="shared" si="0"/>
        <v>9.3000000000000007</v>
      </c>
      <c r="G13" s="31"/>
    </row>
    <row r="14" spans="1:7" ht="15.75">
      <c r="A14" s="175"/>
      <c r="B14" s="10" t="s">
        <v>91</v>
      </c>
      <c r="C14" s="14" t="s">
        <v>49</v>
      </c>
      <c r="D14" s="15">
        <v>1</v>
      </c>
      <c r="E14" s="18">
        <v>0</v>
      </c>
      <c r="F14" s="1">
        <f>ROUND((D14*E14),2)</f>
        <v>0</v>
      </c>
      <c r="G14" s="31"/>
    </row>
    <row r="15" spans="1:7" ht="15.75">
      <c r="A15" s="175"/>
      <c r="B15" s="10" t="s">
        <v>92</v>
      </c>
      <c r="C15" s="14" t="s">
        <v>49</v>
      </c>
      <c r="D15" s="15">
        <v>1</v>
      </c>
      <c r="E15" s="18">
        <v>0</v>
      </c>
      <c r="F15" s="1">
        <f t="shared" si="0"/>
        <v>0</v>
      </c>
      <c r="G15" s="31"/>
    </row>
    <row r="16" spans="1:7" ht="15.75">
      <c r="A16" s="175"/>
      <c r="B16" s="10" t="s">
        <v>41</v>
      </c>
      <c r="C16" s="14" t="s">
        <v>45</v>
      </c>
      <c r="D16" s="15">
        <f>$D$6</f>
        <v>60</v>
      </c>
      <c r="E16" s="18">
        <v>0.15</v>
      </c>
      <c r="F16" s="1">
        <f t="shared" si="0"/>
        <v>9</v>
      </c>
      <c r="G16" s="31"/>
    </row>
    <row r="17" spans="1:7" ht="15.75">
      <c r="A17" s="175"/>
      <c r="B17" s="10" t="s">
        <v>42</v>
      </c>
      <c r="C17" s="14" t="s">
        <v>49</v>
      </c>
      <c r="D17" s="15">
        <v>1</v>
      </c>
      <c r="E17" s="16">
        <v>54.05</v>
      </c>
      <c r="F17" s="1">
        <f t="shared" si="0"/>
        <v>54.05</v>
      </c>
      <c r="G17" s="31"/>
    </row>
    <row r="18" spans="1:7" ht="15.75">
      <c r="A18" s="175"/>
      <c r="B18" s="10" t="s">
        <v>85</v>
      </c>
      <c r="C18" s="14" t="s">
        <v>49</v>
      </c>
      <c r="D18" s="15">
        <v>1</v>
      </c>
      <c r="E18" s="16">
        <v>12</v>
      </c>
      <c r="F18" s="1">
        <f>ROUND((D18*E18),2)</f>
        <v>12</v>
      </c>
      <c r="G18" s="31"/>
    </row>
    <row r="19" spans="1:7" ht="15.75">
      <c r="A19" s="175"/>
      <c r="B19" s="10" t="s">
        <v>86</v>
      </c>
      <c r="C19" s="14" t="s">
        <v>49</v>
      </c>
      <c r="D19" s="15">
        <v>1</v>
      </c>
      <c r="E19" s="16">
        <v>6</v>
      </c>
      <c r="F19" s="1">
        <f>ROUND((D19*E19),2)</f>
        <v>6</v>
      </c>
      <c r="G19" s="31"/>
    </row>
    <row r="20" spans="1:7" ht="15.75">
      <c r="A20" s="175"/>
      <c r="B20" s="10" t="s">
        <v>43</v>
      </c>
      <c r="C20" s="14" t="s">
        <v>50</v>
      </c>
      <c r="D20" s="15">
        <v>1.31</v>
      </c>
      <c r="E20" s="18">
        <v>15.81</v>
      </c>
      <c r="F20" s="1">
        <f t="shared" si="0"/>
        <v>20.71</v>
      </c>
      <c r="G20" s="31"/>
    </row>
    <row r="21" spans="1:7" ht="15.75">
      <c r="A21" s="175"/>
      <c r="B21" s="10" t="s">
        <v>44</v>
      </c>
      <c r="C21" s="14" t="s">
        <v>51</v>
      </c>
      <c r="D21" s="1">
        <f>(F17+SUM(F8:F15, F20))*6/12</f>
        <v>113.58499999999999</v>
      </c>
      <c r="E21" s="115">
        <v>5.3749999999999999E-2</v>
      </c>
      <c r="F21" s="1">
        <f t="shared" si="0"/>
        <v>6.11</v>
      </c>
      <c r="G21" s="31"/>
    </row>
    <row r="22" spans="1:7" ht="16.5" thickBot="1">
      <c r="A22" s="181"/>
      <c r="B22" s="182" t="s">
        <v>53</v>
      </c>
      <c r="C22" s="182"/>
      <c r="D22" s="182"/>
      <c r="E22" s="182"/>
      <c r="F22" s="17">
        <f>SUM(F8:F21)</f>
        <v>260.27999999999997</v>
      </c>
      <c r="G22" s="31"/>
    </row>
    <row r="23" spans="1:7" ht="17.25" thickTop="1" thickBot="1">
      <c r="A23" s="178" t="s">
        <v>57</v>
      </c>
      <c r="B23" s="178"/>
      <c r="C23" s="178"/>
      <c r="D23" s="178"/>
      <c r="E23" s="178"/>
      <c r="F23" s="19">
        <f>F7-F22</f>
        <v>195.72000000000003</v>
      </c>
      <c r="G23" s="33"/>
    </row>
    <row r="24" spans="1:7" ht="16.5" thickTop="1">
      <c r="A24" s="183" t="s">
        <v>3</v>
      </c>
      <c r="B24" s="10" t="s">
        <v>42</v>
      </c>
      <c r="C24" s="14" t="s">
        <v>49</v>
      </c>
      <c r="D24" s="15">
        <v>1</v>
      </c>
      <c r="E24" s="16">
        <v>58.269999999999996</v>
      </c>
      <c r="F24" s="1">
        <f>ROUND((D24*E24),2)</f>
        <v>58.27</v>
      </c>
      <c r="G24" s="31"/>
    </row>
    <row r="25" spans="1:7" ht="15.75">
      <c r="A25" s="175"/>
      <c r="B25" s="176" t="s">
        <v>54</v>
      </c>
      <c r="C25" s="176"/>
      <c r="D25" s="176"/>
      <c r="E25" s="176"/>
      <c r="F25" s="2">
        <f>SUM(F24:F24)</f>
        <v>58.27</v>
      </c>
      <c r="G25" s="32"/>
    </row>
    <row r="26" spans="1:7" ht="15.75">
      <c r="A26" s="175" t="s">
        <v>4</v>
      </c>
      <c r="B26" s="10" t="s">
        <v>55</v>
      </c>
      <c r="C26" s="14" t="s">
        <v>51</v>
      </c>
      <c r="D26" s="46">
        <f>(F22)</f>
        <v>260.27999999999997</v>
      </c>
      <c r="E26" s="37">
        <v>7.0000000000000007E-2</v>
      </c>
      <c r="F26" s="1">
        <f>ROUND((D26*E26),2)</f>
        <v>18.22</v>
      </c>
      <c r="G26" s="31"/>
    </row>
    <row r="27" spans="1:7" ht="15.75">
      <c r="A27" s="175"/>
      <c r="B27" s="176" t="s">
        <v>56</v>
      </c>
      <c r="C27" s="176"/>
      <c r="D27" s="176"/>
      <c r="E27" s="176"/>
      <c r="F27" s="2">
        <f>SUM(F26:F26)</f>
        <v>18.22</v>
      </c>
      <c r="G27" s="31"/>
    </row>
    <row r="28" spans="1:7" ht="16.5" thickBot="1">
      <c r="A28" s="177" t="s">
        <v>58</v>
      </c>
      <c r="B28" s="177"/>
      <c r="C28" s="177"/>
      <c r="D28" s="177"/>
      <c r="E28" s="177"/>
      <c r="F28" s="2">
        <f>F22+F25+F27</f>
        <v>336.77</v>
      </c>
      <c r="G28" s="32"/>
    </row>
    <row r="29" spans="1:7" ht="17.25" thickTop="1" thickBot="1">
      <c r="A29" s="178" t="s">
        <v>59</v>
      </c>
      <c r="B29" s="178"/>
      <c r="C29" s="178"/>
      <c r="D29" s="178"/>
      <c r="E29" s="178"/>
      <c r="F29" s="3">
        <f>F7-F28</f>
        <v>119.23000000000002</v>
      </c>
      <c r="G29" s="33"/>
    </row>
    <row r="30" spans="1:7" ht="17.25" thickTop="1" thickBot="1">
      <c r="A30" s="9"/>
      <c r="B30" s="9"/>
      <c r="C30" s="9"/>
      <c r="D30" s="9"/>
      <c r="E30" s="11"/>
      <c r="F30" s="9"/>
      <c r="G30" s="9"/>
    </row>
    <row r="31" spans="1:7" ht="15.75">
      <c r="A31" s="20"/>
      <c r="B31" s="21"/>
      <c r="C31" s="21"/>
      <c r="D31" s="21"/>
      <c r="E31" s="22"/>
      <c r="F31" s="21"/>
      <c r="G31" s="34"/>
    </row>
    <row r="32" spans="1:7" ht="15.75">
      <c r="A32" s="23" t="s">
        <v>5</v>
      </c>
      <c r="B32" s="9"/>
      <c r="C32" s="10"/>
      <c r="D32" s="9"/>
      <c r="E32" s="24" t="s">
        <v>6</v>
      </c>
      <c r="F32" s="9"/>
      <c r="G32" s="35"/>
    </row>
    <row r="33" spans="1:7" ht="15.75">
      <c r="A33" s="65" t="s">
        <v>60</v>
      </c>
      <c r="B33" s="9"/>
      <c r="C33" s="4">
        <f>($F$22-$F16)/($E$6-$E$16)</f>
        <v>33.728859060402684</v>
      </c>
      <c r="D33" s="14" t="s">
        <v>45</v>
      </c>
      <c r="E33" s="64" t="s">
        <v>60</v>
      </c>
      <c r="F33" s="9"/>
      <c r="G33" s="29">
        <f>($F$22/$D$6)</f>
        <v>4.3379999999999992</v>
      </c>
    </row>
    <row r="34" spans="1:7" ht="15.75">
      <c r="A34" s="65" t="s">
        <v>61</v>
      </c>
      <c r="B34" s="9"/>
      <c r="C34" s="4">
        <f>(($F$28-$F$16-$F$26)+(($F$22-$F16)*$E$26))/($E$6-$E$16-($E$16*$E$26))</f>
        <v>43.973331541098197</v>
      </c>
      <c r="D34" s="14" t="s">
        <v>45</v>
      </c>
      <c r="E34" s="64" t="s">
        <v>61</v>
      </c>
      <c r="F34" s="9"/>
      <c r="G34" s="29">
        <f>($F$28/$D$6)</f>
        <v>5.6128333333333327</v>
      </c>
    </row>
    <row r="35" spans="1:7" ht="16.5" thickBot="1">
      <c r="A35" s="25"/>
      <c r="B35" s="26"/>
      <c r="C35" s="27"/>
      <c r="D35" s="27"/>
      <c r="E35" s="28"/>
      <c r="F35" s="26"/>
      <c r="G35" s="36"/>
    </row>
  </sheetData>
  <mergeCells count="11">
    <mergeCell ref="B27:E27"/>
    <mergeCell ref="A24:A25"/>
    <mergeCell ref="A26:A27"/>
    <mergeCell ref="A28:E28"/>
    <mergeCell ref="A29:E29"/>
    <mergeCell ref="B25:E25"/>
    <mergeCell ref="A6:A7"/>
    <mergeCell ref="A8:A22"/>
    <mergeCell ref="B7:E7"/>
    <mergeCell ref="B22:E22"/>
    <mergeCell ref="A23:E2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9EB924-7E25-4166-8771-66261DB08A4F}">
  <dimension ref="A1:G34"/>
  <sheetViews>
    <sheetView zoomScale="80" zoomScaleNormal="80" workbookViewId="0">
      <selection activeCell="G4" sqref="G4:G28"/>
    </sheetView>
  </sheetViews>
  <sheetFormatPr defaultRowHeight="15"/>
  <cols>
    <col min="1" max="1" width="26" bestFit="1" customWidth="1"/>
    <col min="2" max="2" width="38.42578125" bestFit="1" customWidth="1"/>
    <col min="3" max="3" width="5.7109375" bestFit="1" customWidth="1"/>
    <col min="4" max="4" width="10" bestFit="1" customWidth="1"/>
    <col min="5" max="5" width="27.85546875" bestFit="1" customWidth="1"/>
    <col min="6" max="6" width="10.28515625" bestFit="1" customWidth="1"/>
    <col min="7" max="7" width="12.140625" bestFit="1" customWidth="1"/>
  </cols>
  <sheetData>
    <row r="1" spans="1:7" ht="44.25">
      <c r="A1" s="5" t="s">
        <v>109</v>
      </c>
      <c r="B1" s="6"/>
      <c r="C1" s="6"/>
      <c r="D1" s="6"/>
      <c r="E1" s="7"/>
      <c r="F1" s="8"/>
      <c r="G1" s="8"/>
    </row>
    <row r="2" spans="1:7" ht="15.75">
      <c r="A2" s="9"/>
      <c r="B2" s="10" t="s">
        <v>106</v>
      </c>
      <c r="C2" s="9"/>
      <c r="D2" s="9"/>
      <c r="E2" s="11"/>
      <c r="F2" s="9"/>
      <c r="G2" s="9"/>
    </row>
    <row r="3" spans="1:7" ht="16.5" thickBot="1">
      <c r="A3" s="60"/>
      <c r="B3" s="10" t="s">
        <v>93</v>
      </c>
      <c r="C3" s="9"/>
      <c r="D3" s="9"/>
      <c r="E3" s="11"/>
      <c r="F3" s="9"/>
      <c r="G3" s="9"/>
    </row>
    <row r="4" spans="1:7" ht="31.5" thickTop="1">
      <c r="A4" s="57" t="s">
        <v>32</v>
      </c>
      <c r="B4" s="68" t="s">
        <v>33</v>
      </c>
      <c r="C4" s="69" t="s">
        <v>34</v>
      </c>
      <c r="D4" s="66" t="s">
        <v>35</v>
      </c>
      <c r="E4" s="67" t="s">
        <v>36</v>
      </c>
      <c r="F4" s="70" t="s">
        <v>37</v>
      </c>
      <c r="G4" s="63"/>
    </row>
    <row r="5" spans="1:7" ht="15.75">
      <c r="A5" s="9"/>
      <c r="B5" s="9"/>
      <c r="C5" s="9"/>
      <c r="D5" s="12"/>
      <c r="E5" s="13"/>
      <c r="F5" s="12"/>
      <c r="G5" s="30"/>
    </row>
    <row r="6" spans="1:7" ht="15.75">
      <c r="A6" s="179" t="s">
        <v>1</v>
      </c>
      <c r="B6" s="10" t="s">
        <v>89</v>
      </c>
      <c r="C6" s="14" t="s">
        <v>45</v>
      </c>
      <c r="D6" s="15">
        <v>75</v>
      </c>
      <c r="E6" s="16">
        <v>7.6</v>
      </c>
      <c r="F6" s="1">
        <f>ROUND((D6*E6),2)</f>
        <v>570</v>
      </c>
      <c r="G6" s="31"/>
    </row>
    <row r="7" spans="1:7" ht="15.75">
      <c r="A7" s="179"/>
      <c r="B7" s="180" t="s">
        <v>52</v>
      </c>
      <c r="C7" s="180"/>
      <c r="D7" s="180"/>
      <c r="E7" s="180"/>
      <c r="F7" s="2">
        <f>SUM(F6:F6)</f>
        <v>570</v>
      </c>
      <c r="G7" s="32"/>
    </row>
    <row r="8" spans="1:7" ht="15.75">
      <c r="A8" s="175" t="s">
        <v>2</v>
      </c>
      <c r="B8" s="10" t="s">
        <v>82</v>
      </c>
      <c r="C8" s="14" t="s">
        <v>46</v>
      </c>
      <c r="D8" s="15">
        <v>1.5</v>
      </c>
      <c r="E8" s="16">
        <v>36.07</v>
      </c>
      <c r="F8" s="1">
        <f>ROUND((D8*E8),2)</f>
        <v>54.11</v>
      </c>
      <c r="G8" s="31"/>
    </row>
    <row r="9" spans="1:7" ht="15.75">
      <c r="A9" s="175"/>
      <c r="B9" s="10" t="s">
        <v>83</v>
      </c>
      <c r="C9" s="14" t="s">
        <v>47</v>
      </c>
      <c r="D9" s="15">
        <v>313</v>
      </c>
      <c r="E9" s="16">
        <v>0.15</v>
      </c>
      <c r="F9" s="1">
        <f t="shared" ref="F9:F20" si="0">ROUND((D9*E9),2)</f>
        <v>46.95</v>
      </c>
      <c r="G9" s="31"/>
    </row>
    <row r="10" spans="1:7" ht="15.75">
      <c r="A10" s="175"/>
      <c r="B10" s="10" t="s">
        <v>38</v>
      </c>
      <c r="C10" s="14" t="s">
        <v>47</v>
      </c>
      <c r="D10" s="15">
        <v>82</v>
      </c>
      <c r="E10" s="16">
        <v>0.35</v>
      </c>
      <c r="F10" s="1">
        <f t="shared" si="0"/>
        <v>28.7</v>
      </c>
      <c r="G10" s="31"/>
    </row>
    <row r="11" spans="1:7" ht="15.75">
      <c r="A11" s="175"/>
      <c r="B11" s="10" t="s">
        <v>39</v>
      </c>
      <c r="C11" s="14" t="s">
        <v>47</v>
      </c>
      <c r="D11" s="15">
        <v>46</v>
      </c>
      <c r="E11" s="16">
        <v>0.23</v>
      </c>
      <c r="F11" s="1">
        <f t="shared" si="0"/>
        <v>10.58</v>
      </c>
      <c r="G11" s="31"/>
    </row>
    <row r="12" spans="1:7" ht="15.75">
      <c r="A12" s="175"/>
      <c r="B12" s="10" t="s">
        <v>40</v>
      </c>
      <c r="C12" s="14" t="s">
        <v>48</v>
      </c>
      <c r="D12" s="15">
        <v>0.33</v>
      </c>
      <c r="E12" s="16">
        <v>82</v>
      </c>
      <c r="F12" s="1">
        <f t="shared" si="0"/>
        <v>27.06</v>
      </c>
      <c r="G12" s="31"/>
    </row>
    <row r="13" spans="1:7" ht="15.75">
      <c r="A13" s="175"/>
      <c r="B13" s="10" t="s">
        <v>90</v>
      </c>
      <c r="C13" s="14" t="s">
        <v>49</v>
      </c>
      <c r="D13" s="15">
        <v>1</v>
      </c>
      <c r="E13" s="18">
        <v>46.28</v>
      </c>
      <c r="F13" s="1">
        <f t="shared" si="0"/>
        <v>46.28</v>
      </c>
      <c r="G13" s="31"/>
    </row>
    <row r="14" spans="1:7" ht="15.75">
      <c r="A14" s="175"/>
      <c r="B14" s="10" t="s">
        <v>91</v>
      </c>
      <c r="C14" s="14" t="s">
        <v>49</v>
      </c>
      <c r="D14" s="15">
        <v>1</v>
      </c>
      <c r="E14" s="18">
        <v>3.75</v>
      </c>
      <c r="F14" s="1">
        <f>ROUND((D14*E14),2)</f>
        <v>3.75</v>
      </c>
      <c r="G14" s="31"/>
    </row>
    <row r="15" spans="1:7" ht="15.75">
      <c r="A15" s="175"/>
      <c r="B15" s="10" t="s">
        <v>92</v>
      </c>
      <c r="C15" s="14" t="s">
        <v>49</v>
      </c>
      <c r="D15" s="15">
        <v>1</v>
      </c>
      <c r="E15" s="18">
        <v>0</v>
      </c>
      <c r="F15" s="1">
        <f t="shared" si="0"/>
        <v>0</v>
      </c>
      <c r="G15" s="31"/>
    </row>
    <row r="16" spans="1:7" ht="15.75">
      <c r="A16" s="175"/>
      <c r="B16" s="10" t="s">
        <v>41</v>
      </c>
      <c r="C16" s="14" t="s">
        <v>45</v>
      </c>
      <c r="D16" s="15">
        <f>$D$6</f>
        <v>75</v>
      </c>
      <c r="E16" s="18">
        <v>0.15</v>
      </c>
      <c r="F16" s="1">
        <f t="shared" si="0"/>
        <v>11.25</v>
      </c>
      <c r="G16" s="31"/>
    </row>
    <row r="17" spans="1:7" ht="15.75">
      <c r="A17" s="175"/>
      <c r="B17" s="10" t="s">
        <v>42</v>
      </c>
      <c r="C17" s="14" t="s">
        <v>49</v>
      </c>
      <c r="D17" s="15">
        <v>1</v>
      </c>
      <c r="E17" s="16">
        <v>78.48</v>
      </c>
      <c r="F17" s="1">
        <f t="shared" si="0"/>
        <v>78.48</v>
      </c>
      <c r="G17" s="31"/>
    </row>
    <row r="18" spans="1:7" ht="15.75">
      <c r="A18" s="175"/>
      <c r="B18" s="10" t="s">
        <v>84</v>
      </c>
      <c r="C18" s="14" t="s">
        <v>49</v>
      </c>
      <c r="D18" s="15">
        <v>1</v>
      </c>
      <c r="E18" s="16">
        <v>4</v>
      </c>
      <c r="F18" s="1">
        <f>ROUND((D18*E18),2)</f>
        <v>4</v>
      </c>
      <c r="G18" s="31"/>
    </row>
    <row r="19" spans="1:7" ht="15.75">
      <c r="A19" s="175"/>
      <c r="B19" s="10" t="s">
        <v>43</v>
      </c>
      <c r="C19" s="14" t="s">
        <v>50</v>
      </c>
      <c r="D19" s="15">
        <v>1.69</v>
      </c>
      <c r="E19" s="18">
        <v>15.81</v>
      </c>
      <c r="F19" s="1">
        <f t="shared" si="0"/>
        <v>26.72</v>
      </c>
      <c r="G19" s="31"/>
    </row>
    <row r="20" spans="1:7" ht="15.75">
      <c r="A20" s="175"/>
      <c r="B20" s="10" t="s">
        <v>44</v>
      </c>
      <c r="C20" s="14" t="s">
        <v>51</v>
      </c>
      <c r="D20" s="1">
        <f>(F17+SUM(F8:F15, F19))*6/12</f>
        <v>161.315</v>
      </c>
      <c r="E20" s="115">
        <v>5.3749999999999999E-2</v>
      </c>
      <c r="F20" s="1">
        <f t="shared" si="0"/>
        <v>8.67</v>
      </c>
      <c r="G20" s="31"/>
    </row>
    <row r="21" spans="1:7" ht="16.5" thickBot="1">
      <c r="A21" s="181"/>
      <c r="B21" s="182" t="s">
        <v>53</v>
      </c>
      <c r="C21" s="182"/>
      <c r="D21" s="182"/>
      <c r="E21" s="182"/>
      <c r="F21" s="17">
        <f>SUM(F8:F20)</f>
        <v>346.55</v>
      </c>
      <c r="G21" s="31"/>
    </row>
    <row r="22" spans="1:7" ht="17.25" thickTop="1" thickBot="1">
      <c r="A22" s="178" t="s">
        <v>57</v>
      </c>
      <c r="B22" s="178"/>
      <c r="C22" s="178"/>
      <c r="D22" s="178"/>
      <c r="E22" s="178"/>
      <c r="F22" s="19">
        <f>F7-F21</f>
        <v>223.45</v>
      </c>
      <c r="G22" s="33"/>
    </row>
    <row r="23" spans="1:7" ht="16.5" thickTop="1">
      <c r="A23" s="183" t="s">
        <v>3</v>
      </c>
      <c r="B23" s="10" t="s">
        <v>42</v>
      </c>
      <c r="C23" s="14" t="s">
        <v>49</v>
      </c>
      <c r="D23" s="15">
        <v>1</v>
      </c>
      <c r="E23" s="16">
        <v>84.23</v>
      </c>
      <c r="F23" s="1">
        <f>ROUND((D23*E23),2)</f>
        <v>84.23</v>
      </c>
      <c r="G23" s="31"/>
    </row>
    <row r="24" spans="1:7" ht="15.75">
      <c r="A24" s="175"/>
      <c r="B24" s="176" t="s">
        <v>54</v>
      </c>
      <c r="C24" s="176"/>
      <c r="D24" s="176"/>
      <c r="E24" s="176"/>
      <c r="F24" s="2">
        <f>SUM(F23:F23)</f>
        <v>84.23</v>
      </c>
      <c r="G24" s="32"/>
    </row>
    <row r="25" spans="1:7" ht="15.75">
      <c r="A25" s="175" t="s">
        <v>4</v>
      </c>
      <c r="B25" s="10" t="s">
        <v>55</v>
      </c>
      <c r="C25" s="14" t="s">
        <v>51</v>
      </c>
      <c r="D25" s="46">
        <f>(F21)</f>
        <v>346.55</v>
      </c>
      <c r="E25" s="37">
        <v>7.0000000000000007E-2</v>
      </c>
      <c r="F25" s="1">
        <f>ROUND((D25*E25),2)</f>
        <v>24.26</v>
      </c>
      <c r="G25" s="31"/>
    </row>
    <row r="26" spans="1:7" ht="15.75">
      <c r="A26" s="175"/>
      <c r="B26" s="176" t="s">
        <v>56</v>
      </c>
      <c r="C26" s="176"/>
      <c r="D26" s="176"/>
      <c r="E26" s="176"/>
      <c r="F26" s="2">
        <f>SUM(F25:F25)</f>
        <v>24.26</v>
      </c>
      <c r="G26" s="31"/>
    </row>
    <row r="27" spans="1:7" ht="16.5" thickBot="1">
      <c r="A27" s="177" t="s">
        <v>58</v>
      </c>
      <c r="B27" s="177"/>
      <c r="C27" s="177"/>
      <c r="D27" s="177"/>
      <c r="E27" s="177"/>
      <c r="F27" s="2">
        <f>F21+F24+F26</f>
        <v>455.04</v>
      </c>
      <c r="G27" s="32"/>
    </row>
    <row r="28" spans="1:7" ht="17.25" thickTop="1" thickBot="1">
      <c r="A28" s="178" t="s">
        <v>59</v>
      </c>
      <c r="B28" s="178"/>
      <c r="C28" s="178"/>
      <c r="D28" s="178"/>
      <c r="E28" s="178"/>
      <c r="F28" s="3">
        <f>F7-F27</f>
        <v>114.95999999999998</v>
      </c>
      <c r="G28" s="33"/>
    </row>
    <row r="29" spans="1:7" ht="17.25" thickTop="1" thickBot="1">
      <c r="A29" s="9"/>
      <c r="B29" s="9"/>
      <c r="C29" s="9"/>
      <c r="D29" s="9"/>
      <c r="E29" s="11"/>
      <c r="F29" s="9"/>
      <c r="G29" s="9"/>
    </row>
    <row r="30" spans="1:7" ht="15.75">
      <c r="A30" s="20"/>
      <c r="B30" s="21"/>
      <c r="C30" s="21"/>
      <c r="D30" s="21"/>
      <c r="E30" s="22"/>
      <c r="F30" s="21"/>
      <c r="G30" s="34"/>
    </row>
    <row r="31" spans="1:7" ht="15.75">
      <c r="A31" s="23" t="s">
        <v>5</v>
      </c>
      <c r="B31" s="9"/>
      <c r="C31" s="10"/>
      <c r="D31" s="9"/>
      <c r="E31" s="24" t="s">
        <v>6</v>
      </c>
      <c r="F31" s="9"/>
      <c r="G31" s="35"/>
    </row>
    <row r="32" spans="1:7" ht="15.75">
      <c r="A32" s="65" t="s">
        <v>60</v>
      </c>
      <c r="B32" s="9"/>
      <c r="C32" s="4">
        <f>($F$21-$F16)/($E$6-$E$16)</f>
        <v>45.006711409395976</v>
      </c>
      <c r="D32" s="14" t="s">
        <v>45</v>
      </c>
      <c r="E32" s="64" t="s">
        <v>60</v>
      </c>
      <c r="F32" s="9"/>
      <c r="G32" s="29">
        <f>($F$21/$D$6)</f>
        <v>4.6206666666666667</v>
      </c>
    </row>
    <row r="33" spans="1:7" ht="15.75">
      <c r="A33" s="65" t="s">
        <v>61</v>
      </c>
      <c r="B33" s="9"/>
      <c r="C33" s="4">
        <f>(($F$27-$F$16-$F$25)+(($F$21-$F16)*$E$25))/($E$6-$E$16-($E$16*$E$25))</f>
        <v>59.547146985684535</v>
      </c>
      <c r="D33" s="14" t="s">
        <v>45</v>
      </c>
      <c r="E33" s="64" t="s">
        <v>61</v>
      </c>
      <c r="F33" s="9"/>
      <c r="G33" s="29">
        <f>($F$27/$D$6)</f>
        <v>6.0672000000000006</v>
      </c>
    </row>
    <row r="34" spans="1:7" ht="16.5" thickBot="1">
      <c r="A34" s="25"/>
      <c r="B34" s="26"/>
      <c r="C34" s="27"/>
      <c r="D34" s="27"/>
      <c r="E34" s="28"/>
      <c r="F34" s="26"/>
      <c r="G34" s="36"/>
    </row>
  </sheetData>
  <mergeCells count="11">
    <mergeCell ref="A25:A26"/>
    <mergeCell ref="B26:E26"/>
    <mergeCell ref="A27:E27"/>
    <mergeCell ref="A28:E28"/>
    <mergeCell ref="A6:A7"/>
    <mergeCell ref="B7:E7"/>
    <mergeCell ref="A8:A21"/>
    <mergeCell ref="B21:E21"/>
    <mergeCell ref="A22:E22"/>
    <mergeCell ref="A23:A24"/>
    <mergeCell ref="B24:E2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88C233-B341-4AD7-8AB5-DF61373F0B03}">
  <dimension ref="A1:G65"/>
  <sheetViews>
    <sheetView tabSelected="1" topLeftCell="A37" zoomScale="80" zoomScaleNormal="80" workbookViewId="0">
      <selection activeCell="A53" sqref="A53:G65"/>
    </sheetView>
  </sheetViews>
  <sheetFormatPr defaultRowHeight="15"/>
  <cols>
    <col min="1" max="1" width="9.5703125" customWidth="1"/>
    <col min="2" max="2" width="42.28515625" customWidth="1"/>
    <col min="3" max="3" width="9" customWidth="1"/>
    <col min="4" max="4" width="12.140625" customWidth="1"/>
    <col min="5" max="5" width="15.28515625" customWidth="1"/>
    <col min="6" max="6" width="15.85546875" customWidth="1"/>
    <col min="7" max="7" width="18.28515625" customWidth="1"/>
  </cols>
  <sheetData>
    <row r="1" spans="1:7" ht="15.75">
      <c r="A1" s="47" t="s">
        <v>79</v>
      </c>
      <c r="B1" s="48"/>
      <c r="C1" s="48"/>
      <c r="D1" s="48"/>
      <c r="E1" s="49"/>
      <c r="F1" s="48"/>
      <c r="G1" s="48"/>
    </row>
    <row r="2" spans="1:7" ht="16.5" thickBot="1">
      <c r="A2" s="50"/>
      <c r="B2" s="51" t="s">
        <v>31</v>
      </c>
      <c r="C2" s="52"/>
      <c r="D2" s="52"/>
      <c r="E2" s="53"/>
      <c r="F2" s="52"/>
      <c r="G2" s="54"/>
    </row>
    <row r="3" spans="1:7" ht="15.75">
      <c r="A3" s="123" t="s">
        <v>7</v>
      </c>
      <c r="B3" s="117" t="s">
        <v>8</v>
      </c>
      <c r="C3" s="126" t="s">
        <v>9</v>
      </c>
      <c r="D3" s="126" t="s">
        <v>10</v>
      </c>
      <c r="E3" s="125" t="s">
        <v>11</v>
      </c>
      <c r="F3" s="126" t="s">
        <v>12</v>
      </c>
      <c r="G3" s="130" t="s">
        <v>13</v>
      </c>
    </row>
    <row r="4" spans="1:7" ht="15.75">
      <c r="A4" s="127"/>
      <c r="B4" s="118"/>
      <c r="C4" s="128" t="s">
        <v>14</v>
      </c>
      <c r="D4" s="128" t="s">
        <v>15</v>
      </c>
      <c r="E4" s="129" t="s">
        <v>15</v>
      </c>
      <c r="F4" s="128" t="s">
        <v>16</v>
      </c>
      <c r="G4" s="131" t="s">
        <v>16</v>
      </c>
    </row>
    <row r="5" spans="1:7" ht="15.75">
      <c r="A5" s="119"/>
      <c r="B5" s="116"/>
      <c r="C5" s="126"/>
      <c r="D5" s="126"/>
      <c r="E5" s="125"/>
      <c r="F5" s="126"/>
      <c r="G5" s="130"/>
    </row>
    <row r="6" spans="1:7" ht="15.75">
      <c r="A6" s="141" t="s">
        <v>17</v>
      </c>
      <c r="B6" s="117" t="s">
        <v>21</v>
      </c>
      <c r="C6" s="140">
        <v>1</v>
      </c>
      <c r="D6" s="126">
        <v>0.12</v>
      </c>
      <c r="E6" s="132">
        <v>0.1</v>
      </c>
      <c r="F6" s="125">
        <v>4.6100000000000003</v>
      </c>
      <c r="G6" s="133">
        <v>8</v>
      </c>
    </row>
    <row r="7" spans="1:7" ht="15.75">
      <c r="A7" s="141" t="s">
        <v>17</v>
      </c>
      <c r="B7" s="117" t="s">
        <v>22</v>
      </c>
      <c r="C7" s="140">
        <v>1</v>
      </c>
      <c r="D7" s="126">
        <v>0.08</v>
      </c>
      <c r="E7" s="132">
        <v>7.0000000000000007E-2</v>
      </c>
      <c r="F7" s="125">
        <v>4.95</v>
      </c>
      <c r="G7" s="133">
        <v>6.84</v>
      </c>
    </row>
    <row r="8" spans="1:7" ht="15.75">
      <c r="A8" s="142">
        <v>6</v>
      </c>
      <c r="B8" s="117" t="s">
        <v>23</v>
      </c>
      <c r="C8" s="140">
        <v>1</v>
      </c>
      <c r="D8" s="126">
        <v>0.16</v>
      </c>
      <c r="E8" s="132">
        <v>0.13</v>
      </c>
      <c r="F8" s="125">
        <v>3.4</v>
      </c>
      <c r="G8" s="133">
        <v>4.76</v>
      </c>
    </row>
    <row r="9" spans="1:7" ht="15.75">
      <c r="A9" s="142">
        <v>6</v>
      </c>
      <c r="B9" s="117" t="s">
        <v>24</v>
      </c>
      <c r="C9" s="140">
        <v>3</v>
      </c>
      <c r="D9" s="126">
        <v>0.11</v>
      </c>
      <c r="E9" s="132">
        <v>0.09</v>
      </c>
      <c r="F9" s="125">
        <v>18.330000000000002</v>
      </c>
      <c r="G9" s="133">
        <v>21.6</v>
      </c>
    </row>
    <row r="10" spans="1:7" ht="15.75">
      <c r="A10" s="142">
        <v>6</v>
      </c>
      <c r="B10" s="117" t="s">
        <v>25</v>
      </c>
      <c r="C10" s="140">
        <v>1</v>
      </c>
      <c r="D10" s="126">
        <v>0.22</v>
      </c>
      <c r="E10" s="132">
        <v>0.18</v>
      </c>
      <c r="F10" s="125">
        <v>45.65</v>
      </c>
      <c r="G10" s="133">
        <v>43.76</v>
      </c>
    </row>
    <row r="11" spans="1:7" ht="15.75">
      <c r="A11" s="121"/>
      <c r="B11" s="116"/>
      <c r="C11" s="134"/>
      <c r="D11" s="134"/>
      <c r="E11" s="135"/>
      <c r="F11" s="134"/>
      <c r="G11" s="136"/>
    </row>
    <row r="12" spans="1:7" ht="15.75">
      <c r="A12" s="119" t="s">
        <v>18</v>
      </c>
      <c r="B12" s="116"/>
      <c r="C12" s="126" t="s">
        <v>0</v>
      </c>
      <c r="D12" s="126" t="s">
        <v>0</v>
      </c>
      <c r="E12" s="132" t="s">
        <v>0</v>
      </c>
      <c r="F12" s="126" t="s">
        <v>0</v>
      </c>
      <c r="G12" s="130" t="s">
        <v>0</v>
      </c>
    </row>
    <row r="13" spans="1:7" ht="15.75">
      <c r="A13" s="119" t="s">
        <v>19</v>
      </c>
      <c r="B13" s="116"/>
      <c r="C13" s="126" t="s">
        <v>0</v>
      </c>
      <c r="D13" s="126">
        <v>0.69</v>
      </c>
      <c r="E13" s="132">
        <v>0.57000000000000006</v>
      </c>
      <c r="F13" s="125">
        <v>76.94</v>
      </c>
      <c r="G13" s="133">
        <v>84.960000000000008</v>
      </c>
    </row>
    <row r="14" spans="1:7" ht="15.75">
      <c r="A14" s="122"/>
      <c r="B14" s="116"/>
      <c r="C14" s="126"/>
      <c r="D14" s="126"/>
      <c r="E14" s="132"/>
      <c r="F14" s="126"/>
      <c r="G14" s="130"/>
    </row>
    <row r="15" spans="1:7" ht="15.75">
      <c r="A15" s="119" t="s">
        <v>20</v>
      </c>
      <c r="B15" s="116"/>
      <c r="C15" s="126"/>
      <c r="D15" s="126">
        <v>0.86</v>
      </c>
      <c r="E15" s="132"/>
      <c r="F15" s="126"/>
      <c r="G15" s="130"/>
    </row>
    <row r="16" spans="1:7" ht="16.5" thickBot="1">
      <c r="A16" s="124"/>
      <c r="B16" s="120"/>
      <c r="C16" s="137"/>
      <c r="D16" s="137"/>
      <c r="E16" s="138"/>
      <c r="F16" s="137"/>
      <c r="G16" s="139"/>
    </row>
    <row r="18" spans="1:7" ht="15.75">
      <c r="A18" s="47" t="s">
        <v>80</v>
      </c>
      <c r="B18" s="48"/>
      <c r="C18" s="48"/>
      <c r="D18" s="48"/>
      <c r="E18" s="49"/>
      <c r="F18" s="48"/>
      <c r="G18" s="48"/>
    </row>
    <row r="19" spans="1:7" ht="16.5" thickBot="1">
      <c r="A19" s="50"/>
      <c r="B19" s="51" t="s">
        <v>31</v>
      </c>
      <c r="C19" s="52"/>
      <c r="D19" s="52"/>
      <c r="E19" s="53"/>
      <c r="F19" s="52"/>
      <c r="G19" s="54"/>
    </row>
    <row r="20" spans="1:7" ht="15.75">
      <c r="A20" s="150" t="s">
        <v>7</v>
      </c>
      <c r="B20" s="143" t="s">
        <v>8</v>
      </c>
      <c r="C20" s="153" t="s">
        <v>9</v>
      </c>
      <c r="D20" s="153" t="s">
        <v>10</v>
      </c>
      <c r="E20" s="152" t="s">
        <v>11</v>
      </c>
      <c r="F20" s="153" t="s">
        <v>12</v>
      </c>
      <c r="G20" s="157" t="s">
        <v>13</v>
      </c>
    </row>
    <row r="21" spans="1:7" ht="15.75">
      <c r="A21" s="154"/>
      <c r="B21" s="145"/>
      <c r="C21" s="155" t="s">
        <v>14</v>
      </c>
      <c r="D21" s="155" t="s">
        <v>15</v>
      </c>
      <c r="E21" s="156" t="s">
        <v>15</v>
      </c>
      <c r="F21" s="155" t="s">
        <v>16</v>
      </c>
      <c r="G21" s="158" t="s">
        <v>16</v>
      </c>
    </row>
    <row r="22" spans="1:7" ht="15.75">
      <c r="A22" s="146"/>
      <c r="B22" s="144"/>
      <c r="C22" s="153"/>
      <c r="D22" s="153"/>
      <c r="E22" s="152"/>
      <c r="F22" s="153"/>
      <c r="G22" s="157"/>
    </row>
    <row r="23" spans="1:7" ht="15.75">
      <c r="A23" s="168" t="s">
        <v>17</v>
      </c>
      <c r="B23" s="143" t="s">
        <v>26</v>
      </c>
      <c r="C23" s="167">
        <v>1</v>
      </c>
      <c r="D23" s="153">
        <v>0.14000000000000001</v>
      </c>
      <c r="E23" s="159">
        <v>0.12</v>
      </c>
      <c r="F23" s="152">
        <v>4.74</v>
      </c>
      <c r="G23" s="160">
        <v>14.1</v>
      </c>
    </row>
    <row r="24" spans="1:7" ht="15.75">
      <c r="A24" s="168" t="s">
        <v>17</v>
      </c>
      <c r="B24" s="143" t="s">
        <v>27</v>
      </c>
      <c r="C24" s="167">
        <v>1</v>
      </c>
      <c r="D24" s="153">
        <v>0.14000000000000001</v>
      </c>
      <c r="E24" s="159">
        <v>0.12</v>
      </c>
      <c r="F24" s="152">
        <v>3.93</v>
      </c>
      <c r="G24" s="160">
        <v>9.92</v>
      </c>
    </row>
    <row r="25" spans="1:7" ht="15.75">
      <c r="A25" s="169">
        <v>6</v>
      </c>
      <c r="B25" s="143" t="s">
        <v>23</v>
      </c>
      <c r="C25" s="167">
        <v>1</v>
      </c>
      <c r="D25" s="153">
        <v>0.16</v>
      </c>
      <c r="E25" s="159">
        <v>0.13</v>
      </c>
      <c r="F25" s="152">
        <v>3.52</v>
      </c>
      <c r="G25" s="160">
        <v>9.34</v>
      </c>
    </row>
    <row r="26" spans="1:7" ht="15.75">
      <c r="A26" s="169">
        <v>6</v>
      </c>
      <c r="B26" s="143" t="s">
        <v>28</v>
      </c>
      <c r="C26" s="167">
        <v>4</v>
      </c>
      <c r="D26" s="153">
        <v>0.14000000000000001</v>
      </c>
      <c r="E26" s="159">
        <v>0.12</v>
      </c>
      <c r="F26" s="152">
        <v>5.56</v>
      </c>
      <c r="G26" s="160">
        <v>27.72</v>
      </c>
    </row>
    <row r="27" spans="1:7" ht="15.75">
      <c r="A27" s="169">
        <v>6</v>
      </c>
      <c r="B27" s="143" t="s">
        <v>25</v>
      </c>
      <c r="C27" s="167">
        <v>1</v>
      </c>
      <c r="D27" s="153">
        <v>0.22</v>
      </c>
      <c r="E27" s="159">
        <v>0.18</v>
      </c>
      <c r="F27" s="152">
        <v>46.76</v>
      </c>
      <c r="G27" s="160">
        <v>82.24</v>
      </c>
    </row>
    <row r="28" spans="1:7" ht="15.75">
      <c r="A28" s="148"/>
      <c r="B28" s="144"/>
      <c r="C28" s="161"/>
      <c r="D28" s="161"/>
      <c r="E28" s="162"/>
      <c r="F28" s="161"/>
      <c r="G28" s="163"/>
    </row>
    <row r="29" spans="1:7" ht="15.75">
      <c r="A29" s="146" t="s">
        <v>18</v>
      </c>
      <c r="B29" s="144"/>
      <c r="C29" s="153" t="s">
        <v>0</v>
      </c>
      <c r="D29" s="153" t="s">
        <v>0</v>
      </c>
      <c r="E29" s="159" t="s">
        <v>0</v>
      </c>
      <c r="F29" s="153" t="s">
        <v>0</v>
      </c>
      <c r="G29" s="157" t="s">
        <v>0</v>
      </c>
    </row>
    <row r="30" spans="1:7" ht="15.75">
      <c r="A30" s="146" t="s">
        <v>19</v>
      </c>
      <c r="B30" s="144"/>
      <c r="C30" s="153" t="s">
        <v>0</v>
      </c>
      <c r="D30" s="153">
        <v>0.8</v>
      </c>
      <c r="E30" s="159">
        <v>0.66999999999999993</v>
      </c>
      <c r="F30" s="152">
        <v>64.509999999999991</v>
      </c>
      <c r="G30" s="160">
        <v>143.32</v>
      </c>
    </row>
    <row r="31" spans="1:7" ht="15.75">
      <c r="A31" s="149"/>
      <c r="B31" s="144"/>
      <c r="C31" s="153"/>
      <c r="D31" s="153"/>
      <c r="E31" s="159"/>
      <c r="F31" s="153"/>
      <c r="G31" s="157"/>
    </row>
    <row r="32" spans="1:7" ht="15.75">
      <c r="A32" s="146" t="s">
        <v>20</v>
      </c>
      <c r="B32" s="144"/>
      <c r="C32" s="153"/>
      <c r="D32" s="153">
        <v>1</v>
      </c>
      <c r="E32" s="159"/>
      <c r="F32" s="153"/>
      <c r="G32" s="157"/>
    </row>
    <row r="33" spans="1:7" ht="16.5" thickBot="1">
      <c r="A33" s="151"/>
      <c r="B33" s="147"/>
      <c r="C33" s="164"/>
      <c r="D33" s="164"/>
      <c r="E33" s="165"/>
      <c r="F33" s="164"/>
      <c r="G33" s="166"/>
    </row>
    <row r="35" spans="1:7" ht="15.75">
      <c r="A35" s="45" t="s">
        <v>81</v>
      </c>
      <c r="B35" s="44"/>
      <c r="C35" s="44"/>
      <c r="D35" s="44"/>
      <c r="E35" s="43"/>
      <c r="F35" s="44"/>
      <c r="G35" s="44"/>
    </row>
    <row r="36" spans="1:7" ht="16.5" thickBot="1">
      <c r="A36" s="38"/>
      <c r="B36" s="42" t="s">
        <v>31</v>
      </c>
      <c r="C36" s="40"/>
      <c r="D36" s="40"/>
      <c r="E36" s="39"/>
      <c r="F36" s="40"/>
      <c r="G36" s="41"/>
    </row>
    <row r="37" spans="1:7" ht="15.75">
      <c r="A37" s="150" t="s">
        <v>7</v>
      </c>
      <c r="B37" s="143" t="s">
        <v>8</v>
      </c>
      <c r="C37" s="153" t="s">
        <v>9</v>
      </c>
      <c r="D37" s="153" t="s">
        <v>10</v>
      </c>
      <c r="E37" s="152" t="s">
        <v>11</v>
      </c>
      <c r="F37" s="153" t="s">
        <v>12</v>
      </c>
      <c r="G37" s="157" t="s">
        <v>13</v>
      </c>
    </row>
    <row r="38" spans="1:7" ht="15.75">
      <c r="A38" s="154"/>
      <c r="B38" s="145"/>
      <c r="C38" s="155" t="s">
        <v>14</v>
      </c>
      <c r="D38" s="155" t="s">
        <v>15</v>
      </c>
      <c r="E38" s="156" t="s">
        <v>15</v>
      </c>
      <c r="F38" s="155" t="s">
        <v>16</v>
      </c>
      <c r="G38" s="158" t="s">
        <v>16</v>
      </c>
    </row>
    <row r="39" spans="1:7" ht="15.75">
      <c r="A39" s="146"/>
      <c r="B39" s="144"/>
      <c r="C39" s="153"/>
      <c r="D39" s="153"/>
      <c r="E39" s="152"/>
      <c r="F39" s="153"/>
      <c r="G39" s="157"/>
    </row>
    <row r="40" spans="1:7" ht="15.75">
      <c r="A40" s="168" t="s">
        <v>17</v>
      </c>
      <c r="B40" s="143" t="s">
        <v>27</v>
      </c>
      <c r="C40" s="167">
        <v>1</v>
      </c>
      <c r="D40" s="153">
        <v>0.14000000000000001</v>
      </c>
      <c r="E40" s="159">
        <v>0.12</v>
      </c>
      <c r="F40" s="152">
        <v>3.8</v>
      </c>
      <c r="G40" s="160">
        <v>5.0199999999999996</v>
      </c>
    </row>
    <row r="41" spans="1:7" ht="15.75">
      <c r="A41" s="169">
        <v>6</v>
      </c>
      <c r="B41" s="143" t="s">
        <v>29</v>
      </c>
      <c r="C41" s="167">
        <v>1</v>
      </c>
      <c r="D41" s="153">
        <v>0.12</v>
      </c>
      <c r="E41" s="159">
        <v>0.1</v>
      </c>
      <c r="F41" s="152">
        <v>1.52</v>
      </c>
      <c r="G41" s="160">
        <v>1.77</v>
      </c>
    </row>
    <row r="42" spans="1:7" ht="15.75">
      <c r="A42" s="169">
        <v>6</v>
      </c>
      <c r="B42" s="143" t="s">
        <v>30</v>
      </c>
      <c r="C42" s="167">
        <v>2</v>
      </c>
      <c r="D42" s="153">
        <v>0.1</v>
      </c>
      <c r="E42" s="159">
        <v>0.08</v>
      </c>
      <c r="F42" s="152">
        <v>3.08</v>
      </c>
      <c r="G42" s="160">
        <v>7.72</v>
      </c>
    </row>
    <row r="43" spans="1:7" ht="15.75">
      <c r="A43" s="169">
        <v>6</v>
      </c>
      <c r="B43" s="143" t="s">
        <v>25</v>
      </c>
      <c r="C43" s="167">
        <v>1</v>
      </c>
      <c r="D43" s="153">
        <v>0.22</v>
      </c>
      <c r="E43" s="159">
        <v>0.18</v>
      </c>
      <c r="F43" s="152">
        <v>45.65</v>
      </c>
      <c r="G43" s="160">
        <v>43.76</v>
      </c>
    </row>
    <row r="44" spans="1:7" ht="15.75">
      <c r="A44" s="148"/>
      <c r="B44" s="144"/>
      <c r="C44" s="161"/>
      <c r="D44" s="161"/>
      <c r="E44" s="162"/>
      <c r="F44" s="161"/>
      <c r="G44" s="163"/>
    </row>
    <row r="45" spans="1:7" ht="15.75">
      <c r="A45" s="146" t="s">
        <v>18</v>
      </c>
      <c r="B45" s="144"/>
      <c r="C45" s="153" t="s">
        <v>0</v>
      </c>
      <c r="D45" s="153" t="s">
        <v>0</v>
      </c>
      <c r="E45" s="159" t="s">
        <v>0</v>
      </c>
      <c r="F45" s="153" t="s">
        <v>0</v>
      </c>
      <c r="G45" s="157" t="s">
        <v>0</v>
      </c>
    </row>
    <row r="46" spans="1:7" ht="15.75">
      <c r="A46" s="146" t="s">
        <v>19</v>
      </c>
      <c r="B46" s="144"/>
      <c r="C46" s="153" t="s">
        <v>0</v>
      </c>
      <c r="D46" s="153">
        <v>0.57999999999999996</v>
      </c>
      <c r="E46" s="159">
        <v>0.48</v>
      </c>
      <c r="F46" s="152">
        <v>54.05</v>
      </c>
      <c r="G46" s="160">
        <v>58.269999999999996</v>
      </c>
    </row>
    <row r="47" spans="1:7" ht="15.75">
      <c r="A47" s="149"/>
      <c r="B47" s="144"/>
      <c r="C47" s="153"/>
      <c r="D47" s="153"/>
      <c r="E47" s="159"/>
      <c r="F47" s="153"/>
      <c r="G47" s="157"/>
    </row>
    <row r="48" spans="1:7" ht="15.75">
      <c r="A48" s="146" t="s">
        <v>20</v>
      </c>
      <c r="B48" s="144"/>
      <c r="C48" s="153"/>
      <c r="D48" s="153">
        <v>0.73</v>
      </c>
      <c r="E48" s="159"/>
      <c r="F48" s="153"/>
      <c r="G48" s="157"/>
    </row>
    <row r="49" spans="1:7" ht="16.5" thickBot="1">
      <c r="A49" s="151"/>
      <c r="B49" s="147"/>
      <c r="C49" s="164"/>
      <c r="D49" s="164"/>
      <c r="E49" s="165"/>
      <c r="F49" s="164"/>
      <c r="G49" s="166"/>
    </row>
    <row r="51" spans="1:7" ht="15.75">
      <c r="A51" s="45" t="s">
        <v>78</v>
      </c>
      <c r="B51" s="44"/>
      <c r="C51" s="44"/>
      <c r="D51" s="44"/>
      <c r="E51" s="43"/>
      <c r="F51" s="44"/>
      <c r="G51" s="44"/>
    </row>
    <row r="52" spans="1:7" ht="16.5" thickBot="1">
      <c r="A52" s="38"/>
      <c r="B52" s="42" t="s">
        <v>31</v>
      </c>
      <c r="C52" s="40"/>
      <c r="D52" s="40"/>
      <c r="E52" s="39"/>
      <c r="F52" s="40"/>
      <c r="G52" s="41"/>
    </row>
    <row r="53" spans="1:7" ht="15.75">
      <c r="A53" s="150" t="s">
        <v>7</v>
      </c>
      <c r="B53" s="143" t="s">
        <v>8</v>
      </c>
      <c r="C53" s="153" t="s">
        <v>9</v>
      </c>
      <c r="D53" s="153" t="s">
        <v>10</v>
      </c>
      <c r="E53" s="152" t="s">
        <v>11</v>
      </c>
      <c r="F53" s="153" t="s">
        <v>12</v>
      </c>
      <c r="G53" s="157" t="s">
        <v>13</v>
      </c>
    </row>
    <row r="54" spans="1:7" ht="15.75">
      <c r="A54" s="154"/>
      <c r="B54" s="145"/>
      <c r="C54" s="155" t="s">
        <v>14</v>
      </c>
      <c r="D54" s="155" t="s">
        <v>15</v>
      </c>
      <c r="E54" s="156" t="s">
        <v>15</v>
      </c>
      <c r="F54" s="155" t="s">
        <v>16</v>
      </c>
      <c r="G54" s="158" t="s">
        <v>16</v>
      </c>
    </row>
    <row r="55" spans="1:7" ht="15.75">
      <c r="A55" s="146"/>
      <c r="B55" s="144"/>
      <c r="C55" s="153"/>
      <c r="D55" s="153"/>
      <c r="E55" s="152"/>
      <c r="F55" s="153"/>
      <c r="G55" s="157"/>
    </row>
    <row r="56" spans="1:7" ht="15.75">
      <c r="A56" s="168" t="s">
        <v>17</v>
      </c>
      <c r="B56" s="143" t="s">
        <v>87</v>
      </c>
      <c r="C56" s="167">
        <v>1</v>
      </c>
      <c r="D56" s="153">
        <v>0.25</v>
      </c>
      <c r="E56" s="159">
        <v>0.21</v>
      </c>
      <c r="F56" s="152">
        <v>6.41</v>
      </c>
      <c r="G56" s="160">
        <v>7.39</v>
      </c>
    </row>
    <row r="57" spans="1:7" ht="15.75">
      <c r="A57" s="169">
        <v>6</v>
      </c>
      <c r="B57" s="143" t="s">
        <v>24</v>
      </c>
      <c r="C57" s="167">
        <v>4</v>
      </c>
      <c r="D57" s="153">
        <v>0.14000000000000001</v>
      </c>
      <c r="E57" s="159">
        <v>0.12</v>
      </c>
      <c r="F57" s="152">
        <v>24.44</v>
      </c>
      <c r="G57" s="160">
        <v>28.8</v>
      </c>
    </row>
    <row r="58" spans="1:7" ht="15.75">
      <c r="A58" s="169">
        <v>6</v>
      </c>
      <c r="B58" s="143" t="s">
        <v>25</v>
      </c>
      <c r="C58" s="167">
        <v>1</v>
      </c>
      <c r="D58" s="153">
        <v>0.22</v>
      </c>
      <c r="E58" s="159">
        <v>0.18</v>
      </c>
      <c r="F58" s="152">
        <v>45.65</v>
      </c>
      <c r="G58" s="160">
        <v>43.76</v>
      </c>
    </row>
    <row r="59" spans="1:7" ht="15.75">
      <c r="A59" s="169">
        <v>6</v>
      </c>
      <c r="B59" s="143" t="s">
        <v>88</v>
      </c>
      <c r="C59" s="167">
        <v>1</v>
      </c>
      <c r="D59" s="153">
        <v>0.14000000000000001</v>
      </c>
      <c r="E59" s="159">
        <v>0.12</v>
      </c>
      <c r="F59" s="152">
        <v>1.98</v>
      </c>
      <c r="G59" s="160">
        <v>4.28</v>
      </c>
    </row>
    <row r="60" spans="1:7" ht="15.75">
      <c r="A60" s="148"/>
      <c r="B60" s="144"/>
      <c r="C60" s="161"/>
      <c r="D60" s="161"/>
      <c r="E60" s="162"/>
      <c r="F60" s="161"/>
      <c r="G60" s="163"/>
    </row>
    <row r="61" spans="1:7" ht="15.75">
      <c r="A61" s="146" t="s">
        <v>18</v>
      </c>
      <c r="B61" s="144"/>
      <c r="C61" s="153" t="s">
        <v>0</v>
      </c>
      <c r="D61" s="153" t="s">
        <v>0</v>
      </c>
      <c r="E61" s="159" t="s">
        <v>0</v>
      </c>
      <c r="F61" s="153" t="s">
        <v>0</v>
      </c>
      <c r="G61" s="157" t="s">
        <v>0</v>
      </c>
    </row>
    <row r="62" spans="1:7" ht="15.75">
      <c r="A62" s="146" t="s">
        <v>19</v>
      </c>
      <c r="B62" s="144"/>
      <c r="C62" s="153" t="s">
        <v>0</v>
      </c>
      <c r="D62" s="153">
        <v>0.75</v>
      </c>
      <c r="E62" s="159">
        <v>0.63</v>
      </c>
      <c r="F62" s="152">
        <v>78.48</v>
      </c>
      <c r="G62" s="160">
        <v>84.22999999999999</v>
      </c>
    </row>
    <row r="63" spans="1:7" ht="15.75">
      <c r="A63" s="149"/>
      <c r="B63" s="144"/>
      <c r="C63" s="153"/>
      <c r="D63" s="153"/>
      <c r="E63" s="159"/>
      <c r="F63" s="153"/>
      <c r="G63" s="157"/>
    </row>
    <row r="64" spans="1:7" ht="15.75">
      <c r="A64" s="146" t="s">
        <v>20</v>
      </c>
      <c r="B64" s="144"/>
      <c r="C64" s="153"/>
      <c r="D64" s="153">
        <v>0.94</v>
      </c>
      <c r="E64" s="159"/>
      <c r="F64" s="153"/>
      <c r="G64" s="157"/>
    </row>
    <row r="65" spans="1:7" ht="16.5" thickBot="1">
      <c r="A65" s="151"/>
      <c r="B65" s="147"/>
      <c r="C65" s="164"/>
      <c r="D65" s="164"/>
      <c r="E65" s="165"/>
      <c r="F65" s="164"/>
      <c r="G65" s="166"/>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E7146-56BB-425E-BF6A-E1362CD71828}">
  <dimension ref="A1:U39"/>
  <sheetViews>
    <sheetView workbookViewId="0">
      <selection sqref="A1:V1048576"/>
    </sheetView>
  </sheetViews>
  <sheetFormatPr defaultRowHeight="15"/>
  <cols>
    <col min="2" max="2" width="15.140625" customWidth="1"/>
    <col min="3" max="7" width="10" bestFit="1" customWidth="1"/>
    <col min="9" max="9" width="13.5703125" customWidth="1"/>
    <col min="10" max="14" width="10" bestFit="1" customWidth="1"/>
    <col min="15" max="15" width="10" customWidth="1"/>
    <col min="16" max="16" width="14.85546875" customWidth="1"/>
  </cols>
  <sheetData>
    <row r="1" spans="1:21" ht="15.75">
      <c r="A1" s="91" t="s">
        <v>100</v>
      </c>
    </row>
    <row r="2" spans="1:21" ht="15" customHeight="1">
      <c r="A2" s="92" t="s">
        <v>101</v>
      </c>
    </row>
    <row r="3" spans="1:21" ht="15" customHeight="1">
      <c r="A3" s="92" t="s">
        <v>102</v>
      </c>
    </row>
    <row r="5" spans="1:21">
      <c r="B5" s="192" t="s">
        <v>103</v>
      </c>
      <c r="C5" s="186" t="s">
        <v>104</v>
      </c>
      <c r="D5" s="186"/>
      <c r="E5" s="186"/>
      <c r="F5" s="186"/>
      <c r="G5" s="187"/>
    </row>
    <row r="6" spans="1:21">
      <c r="B6" s="193"/>
      <c r="C6" s="195"/>
      <c r="D6" s="195"/>
      <c r="E6" s="195"/>
      <c r="F6" s="195"/>
      <c r="G6" s="196"/>
      <c r="I6" s="192" t="s">
        <v>62</v>
      </c>
      <c r="J6" s="186" t="s">
        <v>63</v>
      </c>
      <c r="K6" s="186"/>
      <c r="L6" s="186"/>
      <c r="M6" s="186"/>
      <c r="N6" s="187"/>
      <c r="O6" s="84"/>
      <c r="P6" s="192" t="s">
        <v>64</v>
      </c>
      <c r="Q6" s="186" t="s">
        <v>65</v>
      </c>
      <c r="R6" s="186"/>
      <c r="S6" s="186"/>
      <c r="T6" s="186"/>
      <c r="U6" s="187"/>
    </row>
    <row r="7" spans="1:21">
      <c r="B7" s="193"/>
      <c r="C7" s="72"/>
      <c r="D7" s="72"/>
      <c r="E7" s="93">
        <v>9</v>
      </c>
      <c r="F7" s="72"/>
      <c r="G7" s="73"/>
      <c r="I7" s="193"/>
      <c r="J7" s="72"/>
      <c r="K7" s="72"/>
      <c r="L7" s="93">
        <v>1.9</v>
      </c>
      <c r="M7" s="72"/>
      <c r="N7" s="73"/>
      <c r="O7" s="94"/>
      <c r="P7" s="193"/>
      <c r="Q7" s="72"/>
      <c r="R7" s="72"/>
      <c r="S7" s="93">
        <v>12.95</v>
      </c>
      <c r="T7" s="72"/>
      <c r="U7" s="73"/>
    </row>
    <row r="8" spans="1:21">
      <c r="B8" s="193"/>
      <c r="C8" s="188" t="s">
        <v>66</v>
      </c>
      <c r="D8" s="185"/>
      <c r="E8" s="185"/>
      <c r="F8" s="185"/>
      <c r="G8" s="189"/>
      <c r="I8" s="193"/>
      <c r="J8" s="188" t="s">
        <v>66</v>
      </c>
      <c r="K8" s="185"/>
      <c r="L8" s="185"/>
      <c r="M8" s="185"/>
      <c r="N8" s="189"/>
      <c r="O8" s="95"/>
      <c r="P8" s="193"/>
      <c r="Q8" s="184" t="s">
        <v>66</v>
      </c>
      <c r="R8" s="185"/>
      <c r="S8" s="185"/>
      <c r="T8" s="185"/>
      <c r="U8" s="189"/>
    </row>
    <row r="9" spans="1:21">
      <c r="B9" s="193"/>
      <c r="C9" s="96">
        <f>ROUND(E9*0.75,0)</f>
        <v>2400</v>
      </c>
      <c r="D9" s="96">
        <f>ROUND(E9*0.885,0)</f>
        <v>2832</v>
      </c>
      <c r="E9" s="97">
        <v>3200</v>
      </c>
      <c r="F9" s="96">
        <f>ROUND(E9*1.125,0)</f>
        <v>3600</v>
      </c>
      <c r="G9" s="98">
        <f>ROUND(E9*1.25,0)</f>
        <v>4000</v>
      </c>
      <c r="I9" s="193"/>
      <c r="J9" s="96">
        <f>ROUND(L9*0.75,0)</f>
        <v>3750</v>
      </c>
      <c r="K9" s="96">
        <f>ROUND(L9*0.885,0)</f>
        <v>4425</v>
      </c>
      <c r="L9" s="97">
        <v>5000</v>
      </c>
      <c r="M9" s="96">
        <f>ROUND(L9*1.125,0)</f>
        <v>5625</v>
      </c>
      <c r="N9" s="98">
        <f>ROUND(L9*1.25,0)</f>
        <v>6250</v>
      </c>
      <c r="O9" s="99"/>
      <c r="P9" s="193"/>
      <c r="Q9" s="100">
        <f>ROUND(S9*0.75,0)</f>
        <v>450</v>
      </c>
      <c r="R9" s="96">
        <f>ROUND(S9*0.885,0)</f>
        <v>531</v>
      </c>
      <c r="S9" s="97">
        <v>600</v>
      </c>
      <c r="T9" s="96">
        <f>ROUND(S9*1.125,0)</f>
        <v>675</v>
      </c>
      <c r="U9" s="98">
        <f>ROUND(S9*1.25,0)</f>
        <v>750</v>
      </c>
    </row>
    <row r="10" spans="1:21">
      <c r="B10" s="194"/>
      <c r="C10" s="184" t="s">
        <v>67</v>
      </c>
      <c r="D10" s="185"/>
      <c r="E10" s="185"/>
      <c r="F10" s="185"/>
      <c r="G10" s="189"/>
      <c r="I10" s="194"/>
      <c r="J10" s="184" t="s">
        <v>67</v>
      </c>
      <c r="K10" s="185"/>
      <c r="L10" s="185"/>
      <c r="M10" s="185"/>
      <c r="N10" s="189"/>
      <c r="O10" s="95"/>
      <c r="P10" s="194"/>
      <c r="Q10" s="184" t="s">
        <v>68</v>
      </c>
      <c r="R10" s="185"/>
      <c r="S10" s="185"/>
      <c r="T10" s="185"/>
      <c r="U10" s="189"/>
    </row>
    <row r="11" spans="1:21">
      <c r="B11" s="101">
        <f>ROUND(B13*0.7,0)</f>
        <v>266</v>
      </c>
      <c r="C11" s="74">
        <f>(B11*E7)-$C$9</f>
        <v>-6</v>
      </c>
      <c r="D11" s="75">
        <f>(B11*E7)-$D$9</f>
        <v>-438</v>
      </c>
      <c r="E11" s="75">
        <f>(B11*E7)-$E$9</f>
        <v>-806</v>
      </c>
      <c r="F11" s="75">
        <f>(B11*E7)-$F$9</f>
        <v>-1206</v>
      </c>
      <c r="G11" s="76">
        <f>(B11*E7)-$G$9</f>
        <v>-1606</v>
      </c>
      <c r="I11" s="101">
        <f>ROUND(I13*0.7,0)</f>
        <v>1680</v>
      </c>
      <c r="J11" s="74">
        <f>(I11*L7)-$J$9</f>
        <v>-558</v>
      </c>
      <c r="K11" s="75">
        <f>(I11*L7)-$K$9</f>
        <v>-1233</v>
      </c>
      <c r="L11" s="75">
        <f>(I11*L7)-$L$9</f>
        <v>-1808</v>
      </c>
      <c r="M11" s="75">
        <f>(I11*L7)-$M$9</f>
        <v>-2433</v>
      </c>
      <c r="N11" s="76">
        <f>(I11*L7)-$N$9</f>
        <v>-3058</v>
      </c>
      <c r="O11" s="79"/>
      <c r="P11" s="101">
        <f>ROUND(P13*0.7,0)</f>
        <v>35</v>
      </c>
      <c r="Q11" s="74">
        <f>(P11*S7)-$Q$9</f>
        <v>3.25</v>
      </c>
      <c r="R11" s="75">
        <f>(P11*S7)-$R$9</f>
        <v>-77.75</v>
      </c>
      <c r="S11" s="75">
        <f>(P11*S7)-$S$9</f>
        <v>-146.75</v>
      </c>
      <c r="T11" s="75">
        <f>(P11*S7)-$T$9</f>
        <v>-221.75</v>
      </c>
      <c r="U11" s="76">
        <f>(P11*S7)-$U$9</f>
        <v>-296.75</v>
      </c>
    </row>
    <row r="12" spans="1:21">
      <c r="B12" s="102">
        <f>ROUND(B13*0.85,0)</f>
        <v>323</v>
      </c>
      <c r="C12" s="77">
        <f>(B12*E7)-$C$9</f>
        <v>507</v>
      </c>
      <c r="D12" s="78">
        <f>(B12*E7)-$D$9</f>
        <v>75</v>
      </c>
      <c r="E12" s="78">
        <f>(B12*E7)-$E$9</f>
        <v>-293</v>
      </c>
      <c r="F12" s="78">
        <f>(B12*E7)-$F$9</f>
        <v>-693</v>
      </c>
      <c r="G12" s="79">
        <f>(B12*E7)-$G$9</f>
        <v>-1093</v>
      </c>
      <c r="I12" s="102">
        <f>ROUND(I13*0.85,0)</f>
        <v>2040</v>
      </c>
      <c r="J12" s="77">
        <f>(I12*L7)-$J$9</f>
        <v>126</v>
      </c>
      <c r="K12" s="78">
        <f>(I12*L7)-$K$9</f>
        <v>-549</v>
      </c>
      <c r="L12" s="78">
        <f>(I12*L7)-$L$9</f>
        <v>-1124</v>
      </c>
      <c r="M12" s="78">
        <f>(I12*L7)-$M$9</f>
        <v>-1749</v>
      </c>
      <c r="N12" s="79">
        <f>(I12*L7)-$N$9</f>
        <v>-2374</v>
      </c>
      <c r="O12" s="79"/>
      <c r="P12" s="102">
        <f>ROUND(P13*0.85,0)</f>
        <v>43</v>
      </c>
      <c r="Q12" s="77">
        <f>(P12*S7)-$Q$9</f>
        <v>106.85000000000002</v>
      </c>
      <c r="R12" s="78">
        <f>(P12*S7)-$R$9</f>
        <v>25.850000000000023</v>
      </c>
      <c r="S12" s="78">
        <f>(P12*S7)-$S$9</f>
        <v>-43.149999999999977</v>
      </c>
      <c r="T12" s="78">
        <f>(P12*S7)-$T$9</f>
        <v>-118.14999999999998</v>
      </c>
      <c r="U12" s="79">
        <f>(P12*S7)-$U$9</f>
        <v>-193.14999999999998</v>
      </c>
    </row>
    <row r="13" spans="1:21">
      <c r="B13" s="103">
        <v>380</v>
      </c>
      <c r="C13" s="77">
        <f>(B13*E7)-$C$9</f>
        <v>1020</v>
      </c>
      <c r="D13" s="78">
        <f>(B13*E7)-$D$9</f>
        <v>588</v>
      </c>
      <c r="E13" s="78">
        <f>(B13*E7)-$E$9</f>
        <v>220</v>
      </c>
      <c r="F13" s="78">
        <f>(B13*E7)-$F$9</f>
        <v>-180</v>
      </c>
      <c r="G13" s="79">
        <f>(B13*E7)-$G$9</f>
        <v>-580</v>
      </c>
      <c r="I13" s="103">
        <v>2400</v>
      </c>
      <c r="J13" s="77">
        <f>(I13*L7)-$J$9</f>
        <v>810</v>
      </c>
      <c r="K13" s="78">
        <f>(I13*L7)-$K$9</f>
        <v>135</v>
      </c>
      <c r="L13" s="78">
        <f>(I13*L7)-$L$9</f>
        <v>-440</v>
      </c>
      <c r="M13" s="78">
        <f>(I13*L7)-$M$9</f>
        <v>-1065</v>
      </c>
      <c r="N13" s="79">
        <f>(I13*L7)-$N$9</f>
        <v>-1690</v>
      </c>
      <c r="O13" s="79"/>
      <c r="P13" s="103">
        <v>50</v>
      </c>
      <c r="Q13" s="77">
        <f>(P13*S7)-$Q$9</f>
        <v>197.5</v>
      </c>
      <c r="R13" s="78">
        <f>(P13*S7)-$R$9</f>
        <v>116.5</v>
      </c>
      <c r="S13" s="78">
        <f>(P13*S7)-$S$9</f>
        <v>47.5</v>
      </c>
      <c r="T13" s="78">
        <f>(P13*S7)-$T$9</f>
        <v>-27.5</v>
      </c>
      <c r="U13" s="79">
        <f>(P13*S7)-$U$9</f>
        <v>-102.5</v>
      </c>
    </row>
    <row r="14" spans="1:21">
      <c r="B14" s="102">
        <f>ROUND(B13*1.15,0)</f>
        <v>437</v>
      </c>
      <c r="C14" s="77">
        <f>(B14*E7)-$C$9</f>
        <v>1533</v>
      </c>
      <c r="D14" s="78">
        <f>(B14*E7)-$D$9</f>
        <v>1101</v>
      </c>
      <c r="E14" s="78">
        <f>(B14*E7)-$E$9</f>
        <v>733</v>
      </c>
      <c r="F14" s="78">
        <f>(B14*E7)-$F$9</f>
        <v>333</v>
      </c>
      <c r="G14" s="79">
        <f>(B14*E7)-$G$9</f>
        <v>-67</v>
      </c>
      <c r="I14" s="102">
        <f>ROUND(I13*1.15,0)</f>
        <v>2760</v>
      </c>
      <c r="J14" s="77">
        <f>(I14*L7)-$J$9</f>
        <v>1494</v>
      </c>
      <c r="K14" s="78">
        <f>(I14*L7)-$K$9</f>
        <v>819</v>
      </c>
      <c r="L14" s="78">
        <f>(I14*L7)-$L$9</f>
        <v>244</v>
      </c>
      <c r="M14" s="78">
        <f>(I14*L7)-$M$9</f>
        <v>-381</v>
      </c>
      <c r="N14" s="79">
        <f>(I14*L7)-$N$9</f>
        <v>-1006</v>
      </c>
      <c r="O14" s="79"/>
      <c r="P14" s="102">
        <f>ROUND(P13*1.15,0)</f>
        <v>58</v>
      </c>
      <c r="Q14" s="77">
        <f>(P14*S7)-$Q$9</f>
        <v>301.09999999999991</v>
      </c>
      <c r="R14" s="78">
        <f>(P14*S7)-$R$9</f>
        <v>220.09999999999991</v>
      </c>
      <c r="S14" s="78">
        <f>(P14*S7)-$S$9</f>
        <v>151.09999999999991</v>
      </c>
      <c r="T14" s="78">
        <f>(P14*S7)-$T$9</f>
        <v>76.099999999999909</v>
      </c>
      <c r="U14" s="79">
        <f>(P14*S7)-$U$9</f>
        <v>1.0999999999999091</v>
      </c>
    </row>
    <row r="15" spans="1:21" ht="15" customHeight="1">
      <c r="B15" s="104">
        <f>ROUND(B13*1.3,0)</f>
        <v>494</v>
      </c>
      <c r="C15" s="80">
        <f>(B15*E7)-$C$9</f>
        <v>2046</v>
      </c>
      <c r="D15" s="81">
        <f>(B15*E7)-$D$9</f>
        <v>1614</v>
      </c>
      <c r="E15" s="81">
        <f>(B15*E7)-$E$9</f>
        <v>1246</v>
      </c>
      <c r="F15" s="81">
        <f>(B15*E7)-$F$9</f>
        <v>846</v>
      </c>
      <c r="G15" s="82">
        <f>(B15*E7)-$G$9</f>
        <v>446</v>
      </c>
      <c r="I15" s="104">
        <f>ROUND(I13*1.3,0)</f>
        <v>3120</v>
      </c>
      <c r="J15" s="80">
        <f>(I15*L7)-$J$9</f>
        <v>2178</v>
      </c>
      <c r="K15" s="81">
        <f>(I15*L7)-$K$9</f>
        <v>1503</v>
      </c>
      <c r="L15" s="81">
        <f>(I15*L7)-$L$9</f>
        <v>928</v>
      </c>
      <c r="M15" s="81">
        <f>(I15*L7)-$M$9</f>
        <v>303</v>
      </c>
      <c r="N15" s="82">
        <f>(I15*L7)-$N$9</f>
        <v>-322</v>
      </c>
      <c r="O15" s="79"/>
      <c r="P15" s="104">
        <f>ROUND(P13*1.3,0)</f>
        <v>65</v>
      </c>
      <c r="Q15" s="80">
        <f>(P15*S7)-$Q$9</f>
        <v>391.75</v>
      </c>
      <c r="R15" s="81">
        <f>(P15*S7)-$R$9</f>
        <v>310.75</v>
      </c>
      <c r="S15" s="81">
        <f>(P15*S7)-$S$9</f>
        <v>241.75</v>
      </c>
      <c r="T15" s="81">
        <f>(P15*S7)-$T$9</f>
        <v>166.75</v>
      </c>
      <c r="U15" s="82">
        <f>(P15*S7)-$U$9</f>
        <v>91.75</v>
      </c>
    </row>
    <row r="16" spans="1:21">
      <c r="P16" s="83"/>
      <c r="Q16" s="83"/>
      <c r="R16" s="83"/>
      <c r="S16" s="83"/>
      <c r="T16" s="83"/>
      <c r="U16" s="83"/>
    </row>
    <row r="18" spans="2:21">
      <c r="B18" s="192" t="s">
        <v>69</v>
      </c>
      <c r="C18" s="186" t="s">
        <v>70</v>
      </c>
      <c r="D18" s="186"/>
      <c r="E18" s="186"/>
      <c r="F18" s="186"/>
      <c r="G18" s="187"/>
      <c r="I18" s="192" t="s">
        <v>71</v>
      </c>
      <c r="J18" s="186" t="s">
        <v>72</v>
      </c>
      <c r="K18" s="186"/>
      <c r="L18" s="186"/>
      <c r="M18" s="186"/>
      <c r="N18" s="187"/>
      <c r="O18" s="84"/>
      <c r="P18" s="192" t="s">
        <v>73</v>
      </c>
      <c r="Q18" s="186" t="s">
        <v>70</v>
      </c>
      <c r="R18" s="186"/>
      <c r="S18" s="186"/>
      <c r="T18" s="186"/>
      <c r="U18" s="187"/>
    </row>
    <row r="19" spans="2:21">
      <c r="B19" s="193"/>
      <c r="C19" s="72"/>
      <c r="D19" s="72"/>
      <c r="E19" s="93">
        <v>5.95</v>
      </c>
      <c r="F19" s="72"/>
      <c r="G19" s="73"/>
      <c r="I19" s="193"/>
      <c r="J19" s="72"/>
      <c r="K19" s="72"/>
      <c r="L19" s="93">
        <v>0.79</v>
      </c>
      <c r="M19" s="72"/>
      <c r="N19" s="73"/>
      <c r="O19" s="94"/>
      <c r="P19" s="193"/>
      <c r="Q19" s="72"/>
      <c r="R19" s="72"/>
      <c r="S19" s="93">
        <v>5.95</v>
      </c>
      <c r="T19" s="72"/>
      <c r="U19" s="73"/>
    </row>
    <row r="20" spans="2:21">
      <c r="B20" s="193"/>
      <c r="C20" s="188" t="s">
        <v>66</v>
      </c>
      <c r="D20" s="185"/>
      <c r="E20" s="185"/>
      <c r="F20" s="185"/>
      <c r="G20" s="189"/>
      <c r="I20" s="193"/>
      <c r="J20" s="184" t="s">
        <v>66</v>
      </c>
      <c r="K20" s="185"/>
      <c r="L20" s="185"/>
      <c r="M20" s="185"/>
      <c r="N20" s="189"/>
      <c r="O20" s="95"/>
      <c r="P20" s="193"/>
      <c r="Q20" s="190" t="s">
        <v>66</v>
      </c>
      <c r="R20" s="191"/>
      <c r="S20" s="191"/>
      <c r="T20" s="191"/>
      <c r="U20" s="191"/>
    </row>
    <row r="21" spans="2:21">
      <c r="B21" s="193"/>
      <c r="C21" s="100">
        <f>ROUND(E21*0.75,0)</f>
        <v>413</v>
      </c>
      <c r="D21" s="96">
        <f>ROUND(E21*0.885,0)</f>
        <v>487</v>
      </c>
      <c r="E21" s="97">
        <v>550</v>
      </c>
      <c r="F21" s="96">
        <f>ROUND(E21*1.125,0)</f>
        <v>619</v>
      </c>
      <c r="G21" s="98">
        <f>ROUND(E21*1.25,0)</f>
        <v>688</v>
      </c>
      <c r="I21" s="193"/>
      <c r="J21" s="100">
        <f>ROUND(L21*0.75,0)</f>
        <v>788</v>
      </c>
      <c r="K21" s="96">
        <f>ROUND(L21*0.885,0)</f>
        <v>929</v>
      </c>
      <c r="L21" s="97">
        <v>1050</v>
      </c>
      <c r="M21" s="96">
        <f>ROUND(L21*1.125,0)</f>
        <v>1181</v>
      </c>
      <c r="N21" s="98">
        <f>ROUND(L21*1.25,0)</f>
        <v>1313</v>
      </c>
      <c r="O21" s="99"/>
      <c r="P21" s="193"/>
      <c r="Q21" s="96">
        <f>ROUND(S21*0.75,0)</f>
        <v>713</v>
      </c>
      <c r="R21" s="96">
        <f>ROUND(S21*0.885,0)</f>
        <v>841</v>
      </c>
      <c r="S21" s="97">
        <v>950</v>
      </c>
      <c r="T21" s="96">
        <f>ROUND(S21*1.125,0)</f>
        <v>1069</v>
      </c>
      <c r="U21" s="98">
        <f>ROUND(S21*1.25,0)</f>
        <v>1188</v>
      </c>
    </row>
    <row r="22" spans="2:21">
      <c r="B22" s="194"/>
      <c r="C22" s="184" t="s">
        <v>67</v>
      </c>
      <c r="D22" s="185"/>
      <c r="E22" s="185"/>
      <c r="F22" s="185"/>
      <c r="G22" s="189"/>
      <c r="I22" s="194"/>
      <c r="J22" s="184" t="s">
        <v>67</v>
      </c>
      <c r="K22" s="185"/>
      <c r="L22" s="185"/>
      <c r="M22" s="185"/>
      <c r="N22" s="189"/>
      <c r="O22" s="95"/>
      <c r="P22" s="194"/>
      <c r="Q22" s="184" t="s">
        <v>67</v>
      </c>
      <c r="R22" s="185"/>
      <c r="S22" s="185"/>
      <c r="T22" s="185"/>
      <c r="U22" s="189"/>
    </row>
    <row r="23" spans="2:21">
      <c r="B23" s="101">
        <f>ROUND(B25*0.7,0)</f>
        <v>70</v>
      </c>
      <c r="C23" s="74">
        <f>(B23*E19)-$C$21</f>
        <v>3.5</v>
      </c>
      <c r="D23" s="75">
        <f>(B23*E19)-$D$21</f>
        <v>-70.5</v>
      </c>
      <c r="E23" s="75">
        <f>(B23*E19)-$E$21</f>
        <v>-133.5</v>
      </c>
      <c r="F23" s="75">
        <f>(B23*E19)-$F$21</f>
        <v>-202.5</v>
      </c>
      <c r="G23" s="76">
        <f>(B23*E19)-$G$21</f>
        <v>-271.5</v>
      </c>
      <c r="I23" s="101">
        <f>ROUND(I25*0.7,0)</f>
        <v>770</v>
      </c>
      <c r="J23" s="74">
        <f>(I23*L19)-$J$21</f>
        <v>-179.69999999999993</v>
      </c>
      <c r="K23" s="75">
        <f>(I23*L19)-$K$21</f>
        <v>-320.69999999999993</v>
      </c>
      <c r="L23" s="75">
        <f>(I23*L19)-$L$21</f>
        <v>-441.69999999999993</v>
      </c>
      <c r="M23" s="75">
        <f>(I23*L19)-$M$21</f>
        <v>-572.69999999999993</v>
      </c>
      <c r="N23" s="76">
        <f>(I23*L19)-$N$21</f>
        <v>-704.69999999999993</v>
      </c>
      <c r="O23" s="79"/>
      <c r="P23" s="101">
        <f>ROUND(P25*0.7,0)</f>
        <v>123</v>
      </c>
      <c r="Q23" s="74">
        <f>(P23*S19)-$Q$21</f>
        <v>18.850000000000023</v>
      </c>
      <c r="R23" s="75">
        <f>(P23*S19)-$R$21</f>
        <v>-109.14999999999998</v>
      </c>
      <c r="S23" s="75">
        <f>(P23*S19)-$S$21</f>
        <v>-218.14999999999998</v>
      </c>
      <c r="T23" s="75">
        <f>(P23*S19)-$T$21</f>
        <v>-337.15</v>
      </c>
      <c r="U23" s="76">
        <f>(P23*S19)-$U$21</f>
        <v>-456.15</v>
      </c>
    </row>
    <row r="24" spans="2:21">
      <c r="B24" s="102">
        <f>ROUND(B25*0.85,0)</f>
        <v>85</v>
      </c>
      <c r="C24" s="77">
        <f>(B24*E19)-$C$21</f>
        <v>92.75</v>
      </c>
      <c r="D24" s="78">
        <f>(B24*E19)-$D$21</f>
        <v>18.75</v>
      </c>
      <c r="E24" s="78">
        <f>(B24*E19)-$E$21</f>
        <v>-44.25</v>
      </c>
      <c r="F24" s="78">
        <f>(B24*E19)-$F$21</f>
        <v>-113.25</v>
      </c>
      <c r="G24" s="79">
        <f>(B24*E19)-$G$21</f>
        <v>-182.25</v>
      </c>
      <c r="I24" s="102">
        <f>ROUND(I25*0.85,0)</f>
        <v>935</v>
      </c>
      <c r="J24" s="77">
        <f>(I24*L19)-$J$21</f>
        <v>-49.350000000000023</v>
      </c>
      <c r="K24" s="78">
        <f>(I24*L19)-$K$21</f>
        <v>-190.35000000000002</v>
      </c>
      <c r="L24" s="78">
        <f>(I24*L19)-$L$21</f>
        <v>-311.35000000000002</v>
      </c>
      <c r="M24" s="78">
        <f>(I24*L19)-$M$21</f>
        <v>-442.35</v>
      </c>
      <c r="N24" s="79">
        <f>(I24*L19)-$N$21</f>
        <v>-574.35</v>
      </c>
      <c r="O24" s="79"/>
      <c r="P24" s="102">
        <f>ROUND(P25*0.85,0)</f>
        <v>149</v>
      </c>
      <c r="Q24" s="77">
        <f>(P24*S19)-$Q$21</f>
        <v>173.55000000000007</v>
      </c>
      <c r="R24" s="78">
        <f>(P24*S19)-$R$21</f>
        <v>45.550000000000068</v>
      </c>
      <c r="S24" s="78">
        <f>(P24*S19)-$S$21</f>
        <v>-63.449999999999932</v>
      </c>
      <c r="T24" s="78">
        <f>(P24*S19)-$T$21</f>
        <v>-182.44999999999993</v>
      </c>
      <c r="U24" s="79">
        <f>(P24*S19)-$U$21</f>
        <v>-301.44999999999993</v>
      </c>
    </row>
    <row r="25" spans="2:21">
      <c r="B25" s="103">
        <v>100</v>
      </c>
      <c r="C25" s="77">
        <f>(B25*E19)-$C$21</f>
        <v>182</v>
      </c>
      <c r="D25" s="78">
        <f>(B25*E19)-$D$21</f>
        <v>108</v>
      </c>
      <c r="E25" s="78">
        <f>(B25*E19)-$E$21</f>
        <v>45</v>
      </c>
      <c r="F25" s="78">
        <f>(B25*E19)-$F$21</f>
        <v>-24</v>
      </c>
      <c r="G25" s="79">
        <f>(B25*E19)-$G$21</f>
        <v>-93</v>
      </c>
      <c r="I25" s="103">
        <v>1100</v>
      </c>
      <c r="J25" s="77">
        <f>(I25*L19)-$J$21</f>
        <v>81</v>
      </c>
      <c r="K25" s="78">
        <f>(I25*L19)-$K$21</f>
        <v>-60</v>
      </c>
      <c r="L25" s="78">
        <f>(I25*L19)-$L$21</f>
        <v>-181</v>
      </c>
      <c r="M25" s="78">
        <f>(I25*L19)-$M$21</f>
        <v>-312</v>
      </c>
      <c r="N25" s="79">
        <f>(I25*L19)-$N$21</f>
        <v>-444</v>
      </c>
      <c r="O25" s="79"/>
      <c r="P25" s="103">
        <v>175</v>
      </c>
      <c r="Q25" s="77">
        <f>(P25*S19)-$Q$21</f>
        <v>328.25</v>
      </c>
      <c r="R25" s="78">
        <f>(P25*S19)-$R$21</f>
        <v>200.25</v>
      </c>
      <c r="S25" s="78">
        <f>(P25*S19)-$S$21</f>
        <v>91.25</v>
      </c>
      <c r="T25" s="78">
        <f>(P25*S19)-$T$21</f>
        <v>-27.75</v>
      </c>
      <c r="U25" s="79">
        <f>(P25*S19)-$U$21</f>
        <v>-146.75</v>
      </c>
    </row>
    <row r="26" spans="2:21">
      <c r="B26" s="102">
        <f>ROUND(B25*1.15,0)</f>
        <v>115</v>
      </c>
      <c r="C26" s="77">
        <f>(B26*E19)-$C$21</f>
        <v>271.25</v>
      </c>
      <c r="D26" s="78">
        <f>(B26*E19)-$D$21</f>
        <v>197.25</v>
      </c>
      <c r="E26" s="78">
        <f>(B26*E19)-$E$21</f>
        <v>134.25</v>
      </c>
      <c r="F26" s="78">
        <f>(B26*E19)-$F$21</f>
        <v>65.25</v>
      </c>
      <c r="G26" s="79">
        <f>(B26*E19)-$G$21</f>
        <v>-3.75</v>
      </c>
      <c r="I26" s="102">
        <f>ROUND(I25*1.15,0)</f>
        <v>1265</v>
      </c>
      <c r="J26" s="77">
        <f>(I26*L19)-$J$21</f>
        <v>211.35000000000002</v>
      </c>
      <c r="K26" s="78">
        <f>(I26*L19)-$K$21</f>
        <v>70.350000000000023</v>
      </c>
      <c r="L26" s="78">
        <f>(I26*L19)-$L$21</f>
        <v>-50.649999999999977</v>
      </c>
      <c r="M26" s="78">
        <f>(I26*L19)-$M$21</f>
        <v>-181.64999999999998</v>
      </c>
      <c r="N26" s="79">
        <f>(I26*L19)-$N$21</f>
        <v>-313.64999999999998</v>
      </c>
      <c r="O26" s="79"/>
      <c r="P26" s="102">
        <f>ROUND(P25*1.15,0)</f>
        <v>201</v>
      </c>
      <c r="Q26" s="77">
        <f>(P26*S19)-$Q$21</f>
        <v>482.95000000000005</v>
      </c>
      <c r="R26" s="78">
        <f>(P26*S19)-$R$21</f>
        <v>354.95000000000005</v>
      </c>
      <c r="S26" s="78">
        <f>(P26*S19)-$S$21</f>
        <v>245.95000000000005</v>
      </c>
      <c r="T26" s="78">
        <f>(P26*S19)-$T$21</f>
        <v>126.95000000000005</v>
      </c>
      <c r="U26" s="79">
        <f>(P26*S19)-$U$21</f>
        <v>7.9500000000000455</v>
      </c>
    </row>
    <row r="27" spans="2:21" ht="15" customHeight="1">
      <c r="B27" s="104">
        <f>ROUND(B25*1.3,0)</f>
        <v>130</v>
      </c>
      <c r="C27" s="80">
        <f>(B27*E19)-$C$21</f>
        <v>360.5</v>
      </c>
      <c r="D27" s="81">
        <f>(B27*E19)-$D$21</f>
        <v>286.5</v>
      </c>
      <c r="E27" s="81">
        <f>(B27*E19)-$E$21</f>
        <v>223.5</v>
      </c>
      <c r="F27" s="81">
        <f>(B27*E19)-$F$21</f>
        <v>154.5</v>
      </c>
      <c r="G27" s="82">
        <f>(B27*E19)-$G$21</f>
        <v>85.5</v>
      </c>
      <c r="I27" s="104">
        <f>ROUND(I25*1.3,0)</f>
        <v>1430</v>
      </c>
      <c r="J27" s="80">
        <f>(I27*L19)-$J$21</f>
        <v>341.70000000000005</v>
      </c>
      <c r="K27" s="81">
        <f>(I27*L19)-$K$21</f>
        <v>200.70000000000005</v>
      </c>
      <c r="L27" s="81">
        <f>(I27*L19)-$L$21</f>
        <v>79.700000000000045</v>
      </c>
      <c r="M27" s="81">
        <f>(I27*L19)-$M$21</f>
        <v>-51.299999999999955</v>
      </c>
      <c r="N27" s="82">
        <f>(I27*L19)-$N$21</f>
        <v>-183.29999999999995</v>
      </c>
      <c r="O27" s="79"/>
      <c r="P27" s="104">
        <f>ROUND(P25*1.3,0)</f>
        <v>228</v>
      </c>
      <c r="Q27" s="80">
        <f>(P27*$S$19)-$Q$21</f>
        <v>643.60000000000014</v>
      </c>
      <c r="R27" s="81">
        <f>(P27*$S$19)-$R$21</f>
        <v>515.60000000000014</v>
      </c>
      <c r="S27" s="81">
        <f>(P27*$S$19)-$S$21</f>
        <v>406.60000000000014</v>
      </c>
      <c r="T27" s="81">
        <f>(P27*$S$19)-$T$21</f>
        <v>287.60000000000014</v>
      </c>
      <c r="U27" s="82">
        <f>(P27*$S$19)-$U$21</f>
        <v>168.60000000000014</v>
      </c>
    </row>
    <row r="30" spans="2:21">
      <c r="B30" s="192" t="s">
        <v>74</v>
      </c>
      <c r="C30" s="186" t="s">
        <v>70</v>
      </c>
      <c r="D30" s="186"/>
      <c r="E30" s="186"/>
      <c r="F30" s="186"/>
      <c r="G30" s="187"/>
      <c r="I30" s="192" t="s">
        <v>75</v>
      </c>
      <c r="J30" s="186" t="s">
        <v>76</v>
      </c>
      <c r="K30" s="186"/>
      <c r="L30" s="186"/>
      <c r="M30" s="186"/>
      <c r="N30" s="186"/>
      <c r="O30" s="105"/>
    </row>
    <row r="31" spans="2:21">
      <c r="B31" s="193"/>
      <c r="C31" s="72"/>
      <c r="D31" s="72"/>
      <c r="E31" s="93">
        <v>7.6</v>
      </c>
      <c r="F31" s="72"/>
      <c r="G31" s="73"/>
      <c r="I31" s="193"/>
      <c r="J31" s="72"/>
      <c r="K31" s="72"/>
      <c r="L31" s="106">
        <v>540</v>
      </c>
      <c r="M31" s="107"/>
      <c r="N31" s="72"/>
      <c r="O31" s="108"/>
    </row>
    <row r="32" spans="2:21">
      <c r="B32" s="193"/>
      <c r="C32" s="184" t="s">
        <v>66</v>
      </c>
      <c r="D32" s="185"/>
      <c r="E32" s="185"/>
      <c r="F32" s="185"/>
      <c r="G32" s="189"/>
      <c r="I32" s="193"/>
      <c r="J32" s="184" t="s">
        <v>66</v>
      </c>
      <c r="K32" s="185"/>
      <c r="L32" s="185"/>
      <c r="M32" s="185"/>
      <c r="N32" s="185"/>
      <c r="O32" s="109"/>
    </row>
    <row r="33" spans="2:15">
      <c r="B33" s="193"/>
      <c r="C33" s="100">
        <f>ROUND(E33*0.75,0)</f>
        <v>488</v>
      </c>
      <c r="D33" s="96">
        <f>ROUND(E33*0.885,0)</f>
        <v>575</v>
      </c>
      <c r="E33" s="97">
        <v>650</v>
      </c>
      <c r="F33" s="96">
        <f>ROUND(E33*1.125,0)</f>
        <v>731</v>
      </c>
      <c r="G33" s="98">
        <f>ROUND(E33*1.25,0)</f>
        <v>813</v>
      </c>
      <c r="I33" s="193"/>
      <c r="J33" s="100">
        <f>ROUND(L33*0.75,0)</f>
        <v>938</v>
      </c>
      <c r="K33" s="96">
        <f>ROUND(L33*0.885,0)</f>
        <v>1106</v>
      </c>
      <c r="L33" s="97">
        <v>1250</v>
      </c>
      <c r="M33" s="96">
        <f>ROUND(L33*1.125,0)</f>
        <v>1406</v>
      </c>
      <c r="N33" s="96">
        <f>ROUND(L33*1.25,0)</f>
        <v>1563</v>
      </c>
      <c r="O33" s="110"/>
    </row>
    <row r="34" spans="2:15">
      <c r="B34" s="194"/>
      <c r="C34" s="184" t="s">
        <v>77</v>
      </c>
      <c r="D34" s="185"/>
      <c r="E34" s="185"/>
      <c r="F34" s="185"/>
      <c r="G34" s="189"/>
      <c r="I34" s="194"/>
      <c r="J34" s="184"/>
      <c r="K34" s="185"/>
      <c r="L34" s="185"/>
      <c r="M34" s="185"/>
      <c r="N34" s="185"/>
      <c r="O34" s="109"/>
    </row>
    <row r="35" spans="2:15">
      <c r="B35" s="101">
        <f>ROUND(B37*0.7,0)</f>
        <v>63</v>
      </c>
      <c r="C35" s="74">
        <f>(B35*E31)-$C$33</f>
        <v>-9.2000000000000455</v>
      </c>
      <c r="D35" s="75">
        <f>(B35*E31)-$D$33</f>
        <v>-96.200000000000045</v>
      </c>
      <c r="E35" s="75">
        <f>(B35*E31)-$E$33</f>
        <v>-171.20000000000005</v>
      </c>
      <c r="F35" s="75">
        <f>(B35*E31)-$F$33</f>
        <v>-252.20000000000005</v>
      </c>
      <c r="G35" s="76">
        <f>(B35*E31)-$G$33</f>
        <v>-334.20000000000005</v>
      </c>
      <c r="I35" s="111">
        <f>ROUND(I37*0.7,2)</f>
        <v>1.54</v>
      </c>
      <c r="J35" s="74">
        <f>(I35*L31)-$J$33</f>
        <v>-106.39999999999998</v>
      </c>
      <c r="K35" s="75">
        <f>(I35*L31)-$K$33</f>
        <v>-274.39999999999998</v>
      </c>
      <c r="L35" s="75">
        <f>(I35*L31)-$L$33</f>
        <v>-418.4</v>
      </c>
      <c r="M35" s="75">
        <f>(I35*L31)-$M$33</f>
        <v>-574.4</v>
      </c>
      <c r="N35" s="75">
        <f>(I35*L31)-$N$33</f>
        <v>-731.4</v>
      </c>
      <c r="O35" s="77"/>
    </row>
    <row r="36" spans="2:15">
      <c r="B36" s="102">
        <f>ROUND(B37*0.85,0)</f>
        <v>77</v>
      </c>
      <c r="C36" s="77">
        <f>(B36*E31)-$C$33</f>
        <v>97.199999999999932</v>
      </c>
      <c r="D36" s="78">
        <f>(B36*E31)-$D$33</f>
        <v>10.199999999999932</v>
      </c>
      <c r="E36" s="78">
        <f>(B36*E31)-$E$33</f>
        <v>-64.800000000000068</v>
      </c>
      <c r="F36" s="78">
        <f>(B36*E31)-$F$33</f>
        <v>-145.80000000000007</v>
      </c>
      <c r="G36" s="79">
        <f>(B36*E31)-$G$33</f>
        <v>-227.80000000000007</v>
      </c>
      <c r="I36" s="112">
        <f>ROUND(I37*0.85,2)</f>
        <v>1.87</v>
      </c>
      <c r="J36" s="77">
        <f>(I36*L31)-$J$33</f>
        <v>71.800000000000068</v>
      </c>
      <c r="K36" s="78">
        <f>(I36*L31)-$K$33</f>
        <v>-96.199999999999932</v>
      </c>
      <c r="L36" s="78">
        <f>(I36*L31)-$L$33</f>
        <v>-240.19999999999993</v>
      </c>
      <c r="M36" s="78">
        <f>(I36*L31)-$M$33</f>
        <v>-396.19999999999993</v>
      </c>
      <c r="N36" s="78">
        <f>(I36*L31)-$N$33</f>
        <v>-553.19999999999993</v>
      </c>
      <c r="O36" s="77"/>
    </row>
    <row r="37" spans="2:15">
      <c r="B37" s="103">
        <v>90</v>
      </c>
      <c r="C37" s="77">
        <f>(B37*E31)-$C$33</f>
        <v>196</v>
      </c>
      <c r="D37" s="78">
        <f>(B37*E31)-$D$33</f>
        <v>109</v>
      </c>
      <c r="E37" s="78">
        <f>(B37*E31)-$E$33</f>
        <v>34</v>
      </c>
      <c r="F37" s="78">
        <f>(B37*E31)-$F$33</f>
        <v>-47</v>
      </c>
      <c r="G37" s="79">
        <f>(B37*E31)-$G$33</f>
        <v>-129</v>
      </c>
      <c r="I37" s="113">
        <v>2.2000000000000002</v>
      </c>
      <c r="J37" s="77">
        <f>(I37*L31)-$J$33</f>
        <v>250</v>
      </c>
      <c r="K37" s="78">
        <f>(I37*L31)-$K$33</f>
        <v>82</v>
      </c>
      <c r="L37" s="78">
        <f>(I37*L31)-$L$33</f>
        <v>-62</v>
      </c>
      <c r="M37" s="78">
        <f>(I37*L31)-$M$33</f>
        <v>-218</v>
      </c>
      <c r="N37" s="78">
        <f>(I37*L31)-$N$33</f>
        <v>-375</v>
      </c>
      <c r="O37" s="77"/>
    </row>
    <row r="38" spans="2:15">
      <c r="B38" s="102">
        <f>ROUND(B37*1.15,0)</f>
        <v>104</v>
      </c>
      <c r="C38" s="77">
        <f>(B38*E31)-$C$33</f>
        <v>302.39999999999998</v>
      </c>
      <c r="D38" s="78">
        <f>(B38*E31)-$D$33</f>
        <v>215.39999999999998</v>
      </c>
      <c r="E38" s="78">
        <f>(B38*E31)-$E$33</f>
        <v>140.39999999999998</v>
      </c>
      <c r="F38" s="78">
        <f>(B38*E31)-$F$33</f>
        <v>59.399999999999977</v>
      </c>
      <c r="G38" s="79">
        <f>(B38*E31)-$G$33</f>
        <v>-22.600000000000023</v>
      </c>
      <c r="I38" s="112">
        <f>ROUND(I37*1.15,2)</f>
        <v>2.5299999999999998</v>
      </c>
      <c r="J38" s="77">
        <f>(I38*L31)-$J$33</f>
        <v>428.19999999999982</v>
      </c>
      <c r="K38" s="78">
        <f>(I38*L31)-$K$33</f>
        <v>260.19999999999982</v>
      </c>
      <c r="L38" s="78">
        <f>(I38*L31)-$L$33</f>
        <v>116.19999999999982</v>
      </c>
      <c r="M38" s="78">
        <f>(I38*L31)-$M$33</f>
        <v>-39.800000000000182</v>
      </c>
      <c r="N38" s="78">
        <f>(I38*L31)-$N$33</f>
        <v>-196.80000000000018</v>
      </c>
      <c r="O38" s="77"/>
    </row>
    <row r="39" spans="2:15">
      <c r="B39" s="104">
        <f>ROUND(B37*1.3,0)</f>
        <v>117</v>
      </c>
      <c r="C39" s="80">
        <f>(B39*E31)-$C$33</f>
        <v>401.19999999999993</v>
      </c>
      <c r="D39" s="81">
        <f>(B39*E31)-$D$33</f>
        <v>314.19999999999993</v>
      </c>
      <c r="E39" s="81">
        <f>(B39*E31)-$E$33</f>
        <v>239.19999999999993</v>
      </c>
      <c r="F39" s="81">
        <f>(B39*E31)-$F$33</f>
        <v>158.19999999999993</v>
      </c>
      <c r="G39" s="82">
        <f>(B39*E31)-$G$33</f>
        <v>76.199999999999932</v>
      </c>
      <c r="I39" s="114">
        <f>ROUND(I37*1.3,2)</f>
        <v>2.86</v>
      </c>
      <c r="J39" s="80">
        <f>(I39*L31)-$J$33</f>
        <v>606.39999999999986</v>
      </c>
      <c r="K39" s="81">
        <f>(I39*L31)-$K$33</f>
        <v>438.39999999999986</v>
      </c>
      <c r="L39" s="81">
        <f>(I39*L31)-$L$33</f>
        <v>294.39999999999986</v>
      </c>
      <c r="M39" s="81">
        <f>(I39*L31)-$M$33</f>
        <v>138.39999999999986</v>
      </c>
      <c r="N39" s="81">
        <f>(I39*L31)-$N$33</f>
        <v>-18.600000000000136</v>
      </c>
      <c r="O39" s="77"/>
    </row>
  </sheetData>
  <mergeCells count="32">
    <mergeCell ref="B18:B22"/>
    <mergeCell ref="C18:G18"/>
    <mergeCell ref="I18:I22"/>
    <mergeCell ref="B30:B34"/>
    <mergeCell ref="C30:G30"/>
    <mergeCell ref="I30:I34"/>
    <mergeCell ref="C32:G32"/>
    <mergeCell ref="C34:G34"/>
    <mergeCell ref="Q6:U6"/>
    <mergeCell ref="C8:G8"/>
    <mergeCell ref="J8:N8"/>
    <mergeCell ref="Q8:U8"/>
    <mergeCell ref="C10:G10"/>
    <mergeCell ref="J10:N10"/>
    <mergeCell ref="Q10:U10"/>
    <mergeCell ref="B5:B10"/>
    <mergeCell ref="C5:G6"/>
    <mergeCell ref="I6:I10"/>
    <mergeCell ref="J6:N6"/>
    <mergeCell ref="P6:P10"/>
    <mergeCell ref="J34:N34"/>
    <mergeCell ref="Q18:U18"/>
    <mergeCell ref="C20:G20"/>
    <mergeCell ref="J20:N20"/>
    <mergeCell ref="Q20:U20"/>
    <mergeCell ref="C22:G22"/>
    <mergeCell ref="J22:N22"/>
    <mergeCell ref="Q22:U22"/>
    <mergeCell ref="J30:N30"/>
    <mergeCell ref="J32:N32"/>
    <mergeCell ref="J18:N18"/>
    <mergeCell ref="P18:P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Introduction</vt:lpstr>
      <vt:lpstr>Wheat High</vt:lpstr>
      <vt:lpstr>Wheat Mod</vt:lpstr>
      <vt:lpstr>Wheat Low</vt:lpstr>
      <vt:lpstr>Wheat No Till</vt:lpstr>
      <vt:lpstr>Equipment Reference</vt:lpstr>
      <vt:lpstr>Tables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Elizabeth Morris</dc:creator>
  <cp:lastModifiedBy>Cassie Scanlan</cp:lastModifiedBy>
  <dcterms:created xsi:type="dcterms:W3CDTF">2023-01-12T15:43:10Z</dcterms:created>
  <dcterms:modified xsi:type="dcterms:W3CDTF">2024-12-05T15:18:56Z</dcterms:modified>
</cp:coreProperties>
</file>