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9720" windowHeight="5640"/>
  </bookViews>
  <sheets>
    <sheet name="TURBROOD" sheetId="1" r:id="rId1"/>
  </sheets>
  <definedNames>
    <definedName name="_xlnm.Print_Area" localSheetId="0">TURBROOD!$A$55:$K$89</definedName>
  </definedNames>
  <calcPr calcId="145621"/>
</workbook>
</file>

<file path=xl/calcChain.xml><?xml version="1.0" encoding="utf-8"?>
<calcChain xmlns="http://schemas.openxmlformats.org/spreadsheetml/2006/main">
  <c r="G13" i="1" l="1"/>
  <c r="I41" i="1" s="1"/>
  <c r="H25" i="1"/>
  <c r="I25" i="1" s="1"/>
  <c r="I34" i="1" s="1"/>
  <c r="I31" i="1"/>
  <c r="I32" i="1"/>
  <c r="G58" i="1" s="1"/>
  <c r="I40" i="1"/>
  <c r="I47" i="1"/>
  <c r="G59" i="1" s="1"/>
  <c r="C58" i="1"/>
  <c r="F71" i="1" s="1"/>
  <c r="C69" i="1"/>
  <c r="D69" i="1"/>
  <c r="E69" i="1"/>
  <c r="F69" i="1"/>
  <c r="G69" i="1"/>
  <c r="H69" i="1"/>
  <c r="I69" i="1"/>
  <c r="J69" i="1"/>
  <c r="K69" i="1"/>
  <c r="C71" i="1"/>
  <c r="E71" i="1"/>
  <c r="J71" i="1"/>
  <c r="K71" i="1"/>
  <c r="D72" i="1"/>
  <c r="I72" i="1"/>
  <c r="J72" i="1"/>
  <c r="C73" i="1"/>
  <c r="H73" i="1"/>
  <c r="I73" i="1"/>
  <c r="K73" i="1"/>
  <c r="J73" i="1" l="1"/>
  <c r="K72" i="1"/>
  <c r="C72" i="1"/>
  <c r="D71" i="1"/>
  <c r="I36" i="1"/>
  <c r="I38" i="1" s="1"/>
  <c r="G73" i="1"/>
  <c r="F73" i="1"/>
  <c r="G72" i="1"/>
  <c r="H71" i="1"/>
  <c r="I42" i="1"/>
  <c r="G60" i="1" s="1"/>
  <c r="G61" i="1" s="1"/>
  <c r="H72" i="1"/>
  <c r="I71" i="1"/>
  <c r="E73" i="1"/>
  <c r="F72" i="1"/>
  <c r="G71" i="1"/>
  <c r="D73" i="1"/>
  <c r="E72" i="1"/>
  <c r="J75" i="1" l="1"/>
  <c r="J81" i="1" s="1"/>
  <c r="I76" i="1"/>
  <c r="I82" i="1" s="1"/>
  <c r="H77" i="1"/>
  <c r="H83" i="1" s="1"/>
  <c r="F75" i="1"/>
  <c r="F81" i="1" s="1"/>
  <c r="C77" i="1"/>
  <c r="C83" i="1" s="1"/>
  <c r="C75" i="1"/>
  <c r="C81" i="1" s="1"/>
  <c r="J76" i="1"/>
  <c r="J82" i="1" s="1"/>
  <c r="I77" i="1"/>
  <c r="I83" i="1" s="1"/>
  <c r="D76" i="1"/>
  <c r="D82" i="1" s="1"/>
  <c r="K75" i="1"/>
  <c r="K81" i="1" s="1"/>
  <c r="E75" i="1"/>
  <c r="E81" i="1" s="1"/>
  <c r="K77" i="1"/>
  <c r="K83" i="1" s="1"/>
  <c r="K76" i="1"/>
  <c r="K82" i="1" s="1"/>
  <c r="G76" i="1"/>
  <c r="G82" i="1" s="1"/>
  <c r="J77" i="1"/>
  <c r="J83" i="1" s="1"/>
  <c r="E77" i="1"/>
  <c r="E83" i="1" s="1"/>
  <c r="F77" i="1"/>
  <c r="F83" i="1" s="1"/>
  <c r="F76" i="1"/>
  <c r="F82" i="1" s="1"/>
  <c r="G77" i="1"/>
  <c r="G83" i="1" s="1"/>
  <c r="G75" i="1"/>
  <c r="G81" i="1" s="1"/>
  <c r="E76" i="1"/>
  <c r="E82" i="1" s="1"/>
  <c r="H76" i="1"/>
  <c r="H82" i="1" s="1"/>
  <c r="D75" i="1"/>
  <c r="D81" i="1" s="1"/>
  <c r="I43" i="1"/>
  <c r="H75" i="1"/>
  <c r="H81" i="1" s="1"/>
  <c r="I75" i="1"/>
  <c r="I81" i="1" s="1"/>
  <c r="D77" i="1"/>
  <c r="D83" i="1" s="1"/>
  <c r="C76" i="1"/>
  <c r="C82" i="1" s="1"/>
  <c r="E79" i="1" l="1"/>
  <c r="G79" i="1"/>
  <c r="D79" i="1"/>
  <c r="H79" i="1"/>
  <c r="K79" i="1"/>
  <c r="C79" i="1"/>
  <c r="J79" i="1"/>
  <c r="I79" i="1"/>
  <c r="F79" i="1"/>
  <c r="I45" i="1"/>
  <c r="I49" i="1" s="1"/>
</calcChain>
</file>

<file path=xl/sharedStrings.xml><?xml version="1.0" encoding="utf-8"?>
<sst xmlns="http://schemas.openxmlformats.org/spreadsheetml/2006/main" count="82" uniqueCount="78">
  <si>
    <t>Budget 41-3 A</t>
  </si>
  <si>
    <t>TURKEYS: OFF-SITE BROODER OPERATION: Enterprise Budget for a Contract Grower</t>
  </si>
  <si>
    <t>Prepared by: Tom Vukina, Extension Economist; and James Parsons, Area Specialized Agent. January, 1997.</t>
  </si>
  <si>
    <t>CAPITAL EXPENDITURE:</t>
  </si>
  <si>
    <t>2 brooder houses (42' x 400')</t>
  </si>
  <si>
    <t>Houses Construction (wired and plumbed): 33,600 sq.ft. @ $3.50</t>
  </si>
  <si>
    <t>Gas plumbing</t>
  </si>
  <si>
    <t>Grading, Road, and Well</t>
  </si>
  <si>
    <t>Equipment (with company incentive):</t>
  </si>
  <si>
    <t>Pump House</t>
  </si>
  <si>
    <t xml:space="preserve">Miscellaneous (sprayer, generator, fence, loan and attorney fees) </t>
  </si>
  <si>
    <t xml:space="preserve">Total Cost: </t>
  </si>
  <si>
    <t>UNDERLYING ASSUMPTIONS:</t>
  </si>
  <si>
    <t>poults placed per flock</t>
  </si>
  <si>
    <t>flocks per year</t>
  </si>
  <si>
    <t>average liveability at moving</t>
  </si>
  <si>
    <t>average payment per bird moved</t>
  </si>
  <si>
    <t>Intregrator provides shavings, but there will be 35 loads of brooder house litter to clean-out and spread on land after each flock.</t>
  </si>
  <si>
    <t>Mortality box will be furnished by integrator; tractor, mower and tiller are assumed to be available on the farm.</t>
  </si>
  <si>
    <t>CATEGORY</t>
  </si>
  <si>
    <t>Unit</t>
  </si>
  <si>
    <t>Price</t>
  </si>
  <si>
    <t>Quantity</t>
  </si>
  <si>
    <t>Value</t>
  </si>
  <si>
    <t>Your Value</t>
  </si>
  <si>
    <t>Estimated Revenue</t>
  </si>
  <si>
    <t>bird</t>
  </si>
  <si>
    <t>Operating Inputs</t>
  </si>
  <si>
    <t>L.P. Gas (subsidized)</t>
  </si>
  <si>
    <t>cub. ft.</t>
  </si>
  <si>
    <t>Electricity</t>
  </si>
  <si>
    <t>KWh</t>
  </si>
  <si>
    <t>Repairs &amp; Maintenance</t>
  </si>
  <si>
    <t>Mortality pick-up</t>
  </si>
  <si>
    <t>Litter removal</t>
  </si>
  <si>
    <t>load</t>
  </si>
  <si>
    <t>Total Operating Cost</t>
  </si>
  <si>
    <t>Returns to land, capital, labor, overhead, and manag.</t>
  </si>
  <si>
    <t>Annual Investment Cost (a)</t>
  </si>
  <si>
    <t>Returns to land, labor, overhead, and management</t>
  </si>
  <si>
    <t>Ownership Costs</t>
  </si>
  <si>
    <t>Depreciation (b)</t>
  </si>
  <si>
    <t>Property Tax</t>
  </si>
  <si>
    <t>Insurance</t>
  </si>
  <si>
    <t>Total Ownership Costs</t>
  </si>
  <si>
    <t>Returns to land, labor, and management</t>
  </si>
  <si>
    <t>Labor Cost</t>
  </si>
  <si>
    <t>hour</t>
  </si>
  <si>
    <t>Returns to land, and management</t>
  </si>
  <si>
    <t>a) Based on the average investment in turkey house unit over its life ($198,600/2= $99,300), and 8% interest rate.</t>
  </si>
  <si>
    <t>b) Based on a 20-years depreciation period.</t>
  </si>
  <si>
    <t>INVESTMENT:</t>
  </si>
  <si>
    <t>Operating Costs:</t>
  </si>
  <si>
    <t>Labor:</t>
  </si>
  <si>
    <t>Taxes+Insurance:</t>
  </si>
  <si>
    <t>TOTAL:</t>
  </si>
  <si>
    <t xml:space="preserve">   </t>
  </si>
  <si>
    <t>Length</t>
  </si>
  <si>
    <t>Description</t>
  </si>
  <si>
    <t xml:space="preserve">of the </t>
  </si>
  <si>
    <t>Estimated Annual Revenue, Returns to Land &amp; Management, and Cash Flow</t>
  </si>
  <si>
    <t>Loan</t>
  </si>
  <si>
    <t>Price/bird</t>
  </si>
  <si>
    <t>Interest Rate</t>
  </si>
  <si>
    <t>REVENUE</t>
  </si>
  <si>
    <t>ANNUAL</t>
  </si>
  <si>
    <t>MORTGAGE</t>
  </si>
  <si>
    <t>PAYMENT(c)</t>
  </si>
  <si>
    <t>CASH</t>
  </si>
  <si>
    <t>REQUIR. (d)</t>
  </si>
  <si>
    <t>RETURNS (e)</t>
  </si>
  <si>
    <t>NET</t>
  </si>
  <si>
    <t>FLOW (f)</t>
  </si>
  <si>
    <t>c) Annual mortage payments are equal annual payments for combined interest and principal on a $198,600 loan, at various interest rates and</t>
  </si>
  <si>
    <t>debt payment periods. d) Estimated total annual cash requirements is the sum of annual mortgage payments, operating costs, labor costs,</t>
  </si>
  <si>
    <t xml:space="preserve">property taxes, and insurance premiums. e) Estimated annual returns to land and management is the difference between the estimated revenue </t>
  </si>
  <si>
    <t>and the sum of the estimated operating, investment, ownership, and labor costs. f) Estimated annual net cash flow for various debt repayment</t>
  </si>
  <si>
    <t>periods and interest rates is the difference between estimated annual revenue and estimated annual cash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</si>
</sst>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7" formatCode="&quot;$&quot;#,##0.00_);\(&quot;$&quot;#,##0.00\)"/>
    <numFmt numFmtId="164" formatCode="0.000"/>
    <numFmt numFmtId="165" formatCode="&quot;$&quot;##.0000"/>
    <numFmt numFmtId="166" formatCode="&quot;$&quot;##.000"/>
    <numFmt numFmtId="167" formatCode="&quot;$&quot;##.00"/>
  </numFmts>
  <fonts count="7" x14ac:knownFonts="1">
    <font>
      <sz val="10"/>
      <name val="MS Sans Serif"/>
    </font>
    <font>
      <sz val="12"/>
      <name val="Arial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4"/>
      <name val="Arial"/>
    </font>
    <font>
      <b/>
      <sz val="18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5" fontId="2" fillId="0" borderId="0" xfId="0" applyNumberFormat="1" applyFont="1"/>
    <xf numFmtId="9" fontId="2" fillId="0" borderId="0" xfId="0" applyNumberFormat="1" applyFont="1"/>
    <xf numFmtId="165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2" fillId="0" borderId="4" xfId="0" applyFont="1" applyBorder="1"/>
    <xf numFmtId="3" fontId="2" fillId="0" borderId="0" xfId="0" applyNumberFormat="1" applyFont="1" applyBorder="1"/>
    <xf numFmtId="5" fontId="2" fillId="0" borderId="0" xfId="0" applyNumberFormat="1" applyFont="1" applyBorder="1"/>
    <xf numFmtId="7" fontId="2" fillId="0" borderId="4" xfId="0" applyNumberFormat="1" applyFont="1" applyBorder="1"/>
    <xf numFmtId="167" fontId="2" fillId="0" borderId="6" xfId="0" applyNumberFormat="1" applyFont="1" applyBorder="1"/>
    <xf numFmtId="3" fontId="2" fillId="0" borderId="6" xfId="0" applyNumberFormat="1" applyFont="1" applyBorder="1"/>
    <xf numFmtId="5" fontId="2" fillId="0" borderId="6" xfId="0" applyNumberFormat="1" applyFont="1" applyBorder="1"/>
    <xf numFmtId="7" fontId="2" fillId="0" borderId="7" xfId="0" applyNumberFormat="1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/>
    <xf numFmtId="5" fontId="2" fillId="0" borderId="2" xfId="0" applyNumberFormat="1" applyFont="1" applyBorder="1"/>
    <xf numFmtId="7" fontId="2" fillId="0" borderId="3" xfId="0" applyNumberFormat="1" applyFont="1" applyBorder="1"/>
    <xf numFmtId="167" fontId="2" fillId="0" borderId="0" xfId="0" applyNumberFormat="1" applyFont="1" applyBorder="1"/>
    <xf numFmtId="166" fontId="2" fillId="0" borderId="6" xfId="0" applyNumberFormat="1" applyFont="1" applyBorder="1"/>
    <xf numFmtId="164" fontId="2" fillId="0" borderId="0" xfId="0" applyNumberFormat="1" applyFont="1" applyBorder="1"/>
    <xf numFmtId="166" fontId="2" fillId="0" borderId="0" xfId="0" applyNumberFormat="1" applyFont="1" applyBorder="1"/>
    <xf numFmtId="10" fontId="2" fillId="0" borderId="0" xfId="0" applyNumberFormat="1" applyFont="1" applyBorder="1"/>
    <xf numFmtId="164" fontId="2" fillId="0" borderId="6" xfId="0" applyNumberFormat="1" applyFont="1" applyBorder="1"/>
    <xf numFmtId="7" fontId="2" fillId="0" borderId="6" xfId="0" applyNumberFormat="1" applyFont="1" applyBorder="1"/>
    <xf numFmtId="7" fontId="2" fillId="0" borderId="0" xfId="0" applyNumberFormat="1" applyFont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9" xfId="0" applyFont="1" applyBorder="1" applyAlignment="1">
      <alignment horizontal="centerContinuous"/>
    </xf>
    <xf numFmtId="165" fontId="2" fillId="0" borderId="1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9" fontId="2" fillId="0" borderId="13" xfId="0" applyNumberFormat="1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0" fontId="2" fillId="0" borderId="10" xfId="0" applyFont="1" applyBorder="1"/>
    <xf numFmtId="9" fontId="2" fillId="0" borderId="1" xfId="0" applyNumberFormat="1" applyFont="1" applyBorder="1"/>
    <xf numFmtId="9" fontId="2" fillId="0" borderId="2" xfId="0" applyNumberFormat="1" applyFont="1" applyBorder="1"/>
    <xf numFmtId="9" fontId="2" fillId="0" borderId="3" xfId="0" applyNumberFormat="1" applyFont="1" applyBorder="1"/>
    <xf numFmtId="0" fontId="2" fillId="0" borderId="10" xfId="0" applyFont="1" applyBorder="1" applyAlignment="1">
      <alignment horizontal="centerContinuous"/>
    </xf>
    <xf numFmtId="5" fontId="2" fillId="0" borderId="8" xfId="0" applyNumberFormat="1" applyFont="1" applyBorder="1"/>
    <xf numFmtId="5" fontId="2" fillId="0" borderId="4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5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workbookViewId="0">
      <selection activeCell="A3" sqref="A3"/>
    </sheetView>
  </sheetViews>
  <sheetFormatPr defaultRowHeight="12.75" x14ac:dyDescent="0.2"/>
  <cols>
    <col min="1" max="1" width="15.42578125" customWidth="1"/>
    <col min="2" max="7" width="11.7109375" customWidth="1"/>
    <col min="8" max="8" width="11.42578125" customWidth="1"/>
    <col min="9" max="9" width="11" customWidth="1"/>
    <col min="10" max="10" width="12" customWidth="1"/>
    <col min="11" max="11" width="11" customWidth="1"/>
  </cols>
  <sheetData>
    <row r="1" spans="1:13" ht="18.75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3"/>
      <c r="M1" s="1"/>
    </row>
    <row r="2" spans="1:13" ht="22.5" x14ac:dyDescent="0.3">
      <c r="A2" s="6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63"/>
      <c r="M2" s="1"/>
    </row>
    <row r="3" spans="1:13" ht="18.75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63"/>
      <c r="M3" s="1"/>
    </row>
    <row r="4" spans="1:13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63"/>
      <c r="M4" s="1"/>
    </row>
    <row r="5" spans="1:13" ht="18.75" x14ac:dyDescent="0.3">
      <c r="A5" s="3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63"/>
      <c r="M5" s="1"/>
    </row>
    <row r="6" spans="1:13" ht="18.75" x14ac:dyDescent="0.3">
      <c r="A6" s="2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63"/>
      <c r="M6" s="1"/>
    </row>
    <row r="7" spans="1:13" ht="18.75" x14ac:dyDescent="0.3">
      <c r="A7" s="2" t="s">
        <v>5</v>
      </c>
      <c r="B7" s="2"/>
      <c r="C7" s="2"/>
      <c r="D7" s="2"/>
      <c r="E7" s="2"/>
      <c r="F7" s="2"/>
      <c r="G7" s="4">
        <v>117600</v>
      </c>
      <c r="H7" s="2"/>
      <c r="I7" s="2"/>
      <c r="J7" s="2"/>
      <c r="K7" s="2"/>
      <c r="L7" s="63"/>
      <c r="M7" s="1"/>
    </row>
    <row r="8" spans="1:13" ht="18.75" x14ac:dyDescent="0.3">
      <c r="A8" s="2" t="s">
        <v>6</v>
      </c>
      <c r="B8" s="2"/>
      <c r="C8" s="2"/>
      <c r="D8" s="2"/>
      <c r="E8" s="2"/>
      <c r="F8" s="2"/>
      <c r="G8" s="4">
        <v>5500</v>
      </c>
      <c r="H8" s="2"/>
      <c r="I8" s="2"/>
      <c r="J8" s="2"/>
      <c r="K8" s="2"/>
      <c r="L8" s="63"/>
      <c r="M8" s="1"/>
    </row>
    <row r="9" spans="1:13" ht="18.75" x14ac:dyDescent="0.3">
      <c r="A9" s="2" t="s">
        <v>7</v>
      </c>
      <c r="B9" s="2"/>
      <c r="C9" s="2"/>
      <c r="D9" s="2"/>
      <c r="E9" s="2"/>
      <c r="F9" s="2"/>
      <c r="G9" s="4">
        <v>15000</v>
      </c>
      <c r="H9" s="2"/>
      <c r="I9" s="2"/>
      <c r="J9" s="2"/>
      <c r="K9" s="2"/>
      <c r="L9" s="63"/>
      <c r="M9" s="1"/>
    </row>
    <row r="10" spans="1:13" ht="18.75" x14ac:dyDescent="0.3">
      <c r="A10" s="2" t="s">
        <v>8</v>
      </c>
      <c r="B10" s="2"/>
      <c r="C10" s="2"/>
      <c r="D10" s="2"/>
      <c r="E10" s="2"/>
      <c r="F10" s="2"/>
      <c r="G10" s="4">
        <v>38000</v>
      </c>
      <c r="H10" s="2"/>
      <c r="I10" s="2"/>
      <c r="J10" s="2"/>
      <c r="K10" s="2"/>
      <c r="L10" s="63"/>
      <c r="M10" s="1"/>
    </row>
    <row r="11" spans="1:13" ht="18.75" x14ac:dyDescent="0.3">
      <c r="A11" s="2" t="s">
        <v>9</v>
      </c>
      <c r="B11" s="2"/>
      <c r="C11" s="2"/>
      <c r="D11" s="2"/>
      <c r="E11" s="2"/>
      <c r="F11" s="2"/>
      <c r="G11" s="4">
        <v>7500</v>
      </c>
      <c r="H11" s="2"/>
      <c r="I11" s="2"/>
      <c r="J11" s="2"/>
      <c r="K11" s="2"/>
      <c r="L11" s="63"/>
      <c r="M11" s="1"/>
    </row>
    <row r="12" spans="1:13" ht="18.75" x14ac:dyDescent="0.3">
      <c r="A12" s="2" t="s">
        <v>10</v>
      </c>
      <c r="B12" s="2"/>
      <c r="C12" s="2"/>
      <c r="D12" s="2"/>
      <c r="E12" s="2"/>
      <c r="F12" s="2"/>
      <c r="G12" s="4">
        <v>15000</v>
      </c>
      <c r="H12" s="2"/>
      <c r="I12" s="2"/>
      <c r="J12" s="2"/>
      <c r="K12" s="2"/>
      <c r="L12" s="63"/>
      <c r="M12" s="1"/>
    </row>
    <row r="13" spans="1:13" ht="18.75" x14ac:dyDescent="0.3">
      <c r="A13" s="2" t="s">
        <v>11</v>
      </c>
      <c r="B13" s="2"/>
      <c r="C13" s="2"/>
      <c r="D13" s="2"/>
      <c r="E13" s="2"/>
      <c r="F13" s="2"/>
      <c r="G13" s="4">
        <f>SUM(G7:G12)</f>
        <v>198600</v>
      </c>
      <c r="H13" s="2"/>
      <c r="I13" s="2"/>
      <c r="J13" s="2"/>
      <c r="K13" s="2"/>
      <c r="L13" s="63"/>
      <c r="M13" s="1"/>
    </row>
    <row r="14" spans="1:13" ht="18.7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63"/>
      <c r="M14" s="1"/>
    </row>
    <row r="15" spans="1:13" ht="18.75" x14ac:dyDescent="0.3">
      <c r="A15" s="3" t="s">
        <v>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63"/>
      <c r="M15" s="1"/>
    </row>
    <row r="16" spans="1:13" ht="18.75" x14ac:dyDescent="0.3">
      <c r="A16" s="2" t="s">
        <v>13</v>
      </c>
      <c r="B16" s="2"/>
      <c r="C16" s="2"/>
      <c r="D16" s="2"/>
      <c r="E16" s="2"/>
      <c r="F16" s="2"/>
      <c r="G16" s="2">
        <v>28000</v>
      </c>
      <c r="H16" s="2"/>
      <c r="I16" s="2"/>
      <c r="J16" s="2"/>
      <c r="K16" s="2"/>
      <c r="L16" s="63"/>
      <c r="M16" s="1"/>
    </row>
    <row r="17" spans="1:13" ht="18.75" x14ac:dyDescent="0.3">
      <c r="A17" s="2" t="s">
        <v>14</v>
      </c>
      <c r="B17" s="2"/>
      <c r="C17" s="2"/>
      <c r="D17" s="2"/>
      <c r="E17" s="2"/>
      <c r="F17" s="2"/>
      <c r="G17" s="2">
        <v>5.75</v>
      </c>
      <c r="H17" s="2"/>
      <c r="I17" s="2"/>
      <c r="J17" s="2"/>
      <c r="K17" s="2"/>
      <c r="L17" s="63"/>
      <c r="M17" s="1"/>
    </row>
    <row r="18" spans="1:13" ht="18.75" x14ac:dyDescent="0.3">
      <c r="A18" s="2" t="s">
        <v>15</v>
      </c>
      <c r="B18" s="2"/>
      <c r="C18" s="2"/>
      <c r="D18" s="2"/>
      <c r="E18" s="2"/>
      <c r="F18" s="2"/>
      <c r="G18" s="5">
        <v>0.95</v>
      </c>
      <c r="H18" s="2"/>
      <c r="I18" s="2"/>
      <c r="J18" s="2"/>
      <c r="K18" s="2"/>
      <c r="L18" s="63"/>
      <c r="M18" s="1"/>
    </row>
    <row r="19" spans="1:13" ht="18.75" x14ac:dyDescent="0.3">
      <c r="A19" s="2" t="s">
        <v>16</v>
      </c>
      <c r="B19" s="2"/>
      <c r="C19" s="2"/>
      <c r="D19" s="2"/>
      <c r="E19" s="2"/>
      <c r="F19" s="2"/>
      <c r="G19" s="6">
        <v>0.45</v>
      </c>
      <c r="H19" s="2"/>
      <c r="I19" s="2"/>
      <c r="J19" s="2"/>
      <c r="K19" s="2"/>
      <c r="L19" s="63"/>
      <c r="M19" s="1"/>
    </row>
    <row r="20" spans="1:13" ht="18.75" x14ac:dyDescent="0.3">
      <c r="A20" s="2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63"/>
      <c r="M20" s="1"/>
    </row>
    <row r="21" spans="1:13" ht="18.75" x14ac:dyDescent="0.3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63"/>
      <c r="M21" s="1"/>
    </row>
    <row r="22" spans="1:13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63"/>
      <c r="M22" s="1"/>
    </row>
    <row r="23" spans="1:13" ht="18.75" x14ac:dyDescent="0.3">
      <c r="A23" s="64" t="s">
        <v>19</v>
      </c>
      <c r="B23" s="65"/>
      <c r="C23" s="65"/>
      <c r="D23" s="65"/>
      <c r="E23" s="66"/>
      <c r="F23" s="67" t="s">
        <v>20</v>
      </c>
      <c r="G23" s="67" t="s">
        <v>21</v>
      </c>
      <c r="H23" s="67" t="s">
        <v>22</v>
      </c>
      <c r="I23" s="67" t="s">
        <v>23</v>
      </c>
      <c r="J23" s="68" t="s">
        <v>24</v>
      </c>
      <c r="K23" s="2"/>
      <c r="L23" s="63"/>
      <c r="M23" s="1"/>
    </row>
    <row r="24" spans="1:13" ht="18.75" x14ac:dyDescent="0.3">
      <c r="A24" s="17"/>
      <c r="B24" s="18"/>
      <c r="C24" s="18"/>
      <c r="D24" s="18"/>
      <c r="E24" s="19"/>
      <c r="F24" s="12"/>
      <c r="G24" s="18"/>
      <c r="H24" s="20"/>
      <c r="I24" s="21"/>
      <c r="J24" s="22"/>
      <c r="K24" s="2"/>
      <c r="L24" s="63"/>
      <c r="M24" s="1"/>
    </row>
    <row r="25" spans="1:13" ht="18.75" x14ac:dyDescent="0.3">
      <c r="A25" s="13" t="s">
        <v>25</v>
      </c>
      <c r="B25" s="14"/>
      <c r="C25" s="14"/>
      <c r="D25" s="14"/>
      <c r="E25" s="15"/>
      <c r="F25" s="16" t="s">
        <v>26</v>
      </c>
      <c r="G25" s="23">
        <v>0.45</v>
      </c>
      <c r="H25" s="24">
        <f>$G$16*$G$17*$G$18</f>
        <v>152950</v>
      </c>
      <c r="I25" s="25">
        <f>G25*H25</f>
        <v>68827.5</v>
      </c>
      <c r="J25" s="26"/>
      <c r="K25" s="2"/>
      <c r="L25" s="63"/>
      <c r="M25" s="1"/>
    </row>
    <row r="26" spans="1:13" ht="18.75" x14ac:dyDescent="0.3">
      <c r="A26" s="17" t="s">
        <v>27</v>
      </c>
      <c r="B26" s="18"/>
      <c r="C26" s="18"/>
      <c r="D26" s="18"/>
      <c r="E26" s="19"/>
      <c r="F26" s="12"/>
      <c r="G26" s="18"/>
      <c r="H26" s="20"/>
      <c r="I26" s="21"/>
      <c r="J26" s="22"/>
      <c r="K26" s="2"/>
      <c r="L26" s="63"/>
      <c r="M26" s="1"/>
    </row>
    <row r="27" spans="1:13" ht="18.75" x14ac:dyDescent="0.3">
      <c r="A27" s="17"/>
      <c r="B27" s="18" t="s">
        <v>28</v>
      </c>
      <c r="C27" s="18"/>
      <c r="D27" s="18"/>
      <c r="E27" s="19"/>
      <c r="F27" s="12" t="s">
        <v>29</v>
      </c>
      <c r="G27" s="18"/>
      <c r="H27" s="20"/>
      <c r="I27" s="21">
        <v>11000</v>
      </c>
      <c r="J27" s="22"/>
      <c r="K27" s="2"/>
      <c r="L27" s="63"/>
      <c r="M27" s="1"/>
    </row>
    <row r="28" spans="1:13" ht="18.75" x14ac:dyDescent="0.3">
      <c r="A28" s="17"/>
      <c r="B28" s="18" t="s">
        <v>30</v>
      </c>
      <c r="C28" s="18"/>
      <c r="D28" s="18"/>
      <c r="E28" s="19"/>
      <c r="F28" s="12" t="s">
        <v>31</v>
      </c>
      <c r="G28" s="18"/>
      <c r="H28" s="20"/>
      <c r="I28" s="21">
        <v>2000</v>
      </c>
      <c r="J28" s="22"/>
      <c r="K28" s="2"/>
      <c r="L28" s="63"/>
      <c r="M28" s="1"/>
    </row>
    <row r="29" spans="1:13" ht="18.75" x14ac:dyDescent="0.3">
      <c r="A29" s="17"/>
      <c r="B29" s="18" t="s">
        <v>32</v>
      </c>
      <c r="C29" s="18"/>
      <c r="D29" s="18"/>
      <c r="E29" s="19"/>
      <c r="F29" s="12"/>
      <c r="G29" s="18"/>
      <c r="H29" s="20"/>
      <c r="I29" s="21">
        <v>1000</v>
      </c>
      <c r="J29" s="22"/>
      <c r="K29" s="2"/>
      <c r="L29" s="63"/>
      <c r="M29" s="1"/>
    </row>
    <row r="30" spans="1:13" ht="18.75" x14ac:dyDescent="0.3">
      <c r="A30" s="17"/>
      <c r="B30" s="18" t="s">
        <v>33</v>
      </c>
      <c r="C30" s="18"/>
      <c r="D30" s="18"/>
      <c r="E30" s="19"/>
      <c r="F30" s="12"/>
      <c r="G30" s="18"/>
      <c r="H30" s="20"/>
      <c r="I30" s="21">
        <v>600</v>
      </c>
      <c r="J30" s="22"/>
      <c r="K30" s="2"/>
      <c r="L30" s="63"/>
      <c r="M30" s="1"/>
    </row>
    <row r="31" spans="1:13" ht="18.75" x14ac:dyDescent="0.3">
      <c r="A31" s="17"/>
      <c r="B31" s="18" t="s">
        <v>34</v>
      </c>
      <c r="C31" s="18"/>
      <c r="D31" s="18"/>
      <c r="E31" s="19"/>
      <c r="F31" s="12" t="s">
        <v>35</v>
      </c>
      <c r="G31" s="31">
        <v>35</v>
      </c>
      <c r="H31" s="20">
        <v>200</v>
      </c>
      <c r="I31" s="21">
        <f>G31*H31</f>
        <v>7000</v>
      </c>
      <c r="J31" s="22"/>
      <c r="K31" s="2"/>
      <c r="L31" s="63"/>
      <c r="M31" s="1"/>
    </row>
    <row r="32" spans="1:13" ht="18.75" x14ac:dyDescent="0.3">
      <c r="A32" s="13" t="s">
        <v>36</v>
      </c>
      <c r="B32" s="14"/>
      <c r="C32" s="14"/>
      <c r="D32" s="14"/>
      <c r="E32" s="15"/>
      <c r="F32" s="16"/>
      <c r="G32" s="14"/>
      <c r="H32" s="24"/>
      <c r="I32" s="25">
        <f>SUM(I27:I31)</f>
        <v>21600</v>
      </c>
      <c r="J32" s="26"/>
      <c r="K32" s="2"/>
      <c r="L32" s="63"/>
      <c r="M32" s="1"/>
    </row>
    <row r="33" spans="1:13" ht="18.75" x14ac:dyDescent="0.3">
      <c r="A33" s="7"/>
      <c r="B33" s="8"/>
      <c r="C33" s="8"/>
      <c r="D33" s="8"/>
      <c r="E33" s="9"/>
      <c r="F33" s="27"/>
      <c r="G33" s="8"/>
      <c r="H33" s="28"/>
      <c r="I33" s="29"/>
      <c r="J33" s="30"/>
      <c r="K33" s="2"/>
      <c r="L33" s="63"/>
      <c r="M33" s="1"/>
    </row>
    <row r="34" spans="1:13" ht="18.75" x14ac:dyDescent="0.3">
      <c r="A34" s="13" t="s">
        <v>37</v>
      </c>
      <c r="B34" s="14"/>
      <c r="C34" s="14"/>
      <c r="D34" s="14"/>
      <c r="E34" s="15"/>
      <c r="F34" s="16"/>
      <c r="G34" s="14"/>
      <c r="H34" s="24"/>
      <c r="I34" s="25">
        <f>I25-I32</f>
        <v>47227.5</v>
      </c>
      <c r="J34" s="26"/>
      <c r="K34" s="2"/>
      <c r="L34" s="63"/>
      <c r="M34" s="1"/>
    </row>
    <row r="35" spans="1:13" ht="18.75" x14ac:dyDescent="0.3">
      <c r="A35" s="7"/>
      <c r="B35" s="8"/>
      <c r="C35" s="8"/>
      <c r="D35" s="8"/>
      <c r="E35" s="9"/>
      <c r="F35" s="27"/>
      <c r="G35" s="8"/>
      <c r="H35" s="28"/>
      <c r="I35" s="29"/>
      <c r="J35" s="30"/>
      <c r="K35" s="2"/>
      <c r="L35" s="63"/>
      <c r="M35" s="1"/>
    </row>
    <row r="36" spans="1:13" ht="18.75" x14ac:dyDescent="0.3">
      <c r="A36" s="13" t="s">
        <v>38</v>
      </c>
      <c r="B36" s="14"/>
      <c r="C36" s="14"/>
      <c r="D36" s="14"/>
      <c r="E36" s="15"/>
      <c r="F36" s="16"/>
      <c r="G36" s="32">
        <v>0.08</v>
      </c>
      <c r="H36" s="24"/>
      <c r="I36" s="25">
        <f>G13/2*G36</f>
        <v>7944</v>
      </c>
      <c r="J36" s="26"/>
      <c r="K36" s="2"/>
      <c r="L36" s="63"/>
      <c r="M36" s="1"/>
    </row>
    <row r="37" spans="1:13" ht="18.75" x14ac:dyDescent="0.3">
      <c r="A37" s="7"/>
      <c r="B37" s="8"/>
      <c r="C37" s="8"/>
      <c r="D37" s="8"/>
      <c r="E37" s="9"/>
      <c r="F37" s="27"/>
      <c r="G37" s="8"/>
      <c r="H37" s="28"/>
      <c r="I37" s="29"/>
      <c r="J37" s="30"/>
      <c r="K37" s="2"/>
      <c r="L37" s="63"/>
      <c r="M37" s="1"/>
    </row>
    <row r="38" spans="1:13" ht="18.75" x14ac:dyDescent="0.3">
      <c r="A38" s="13" t="s">
        <v>39</v>
      </c>
      <c r="B38" s="14"/>
      <c r="C38" s="14"/>
      <c r="D38" s="14"/>
      <c r="E38" s="15"/>
      <c r="F38" s="16"/>
      <c r="G38" s="14"/>
      <c r="H38" s="24"/>
      <c r="I38" s="25">
        <f>I34-I36</f>
        <v>39283.5</v>
      </c>
      <c r="J38" s="26"/>
      <c r="K38" s="2"/>
      <c r="L38" s="63"/>
      <c r="M38" s="1"/>
    </row>
    <row r="39" spans="1:13" ht="18.75" x14ac:dyDescent="0.3">
      <c r="A39" s="17" t="s">
        <v>40</v>
      </c>
      <c r="B39" s="18"/>
      <c r="C39" s="18"/>
      <c r="D39" s="18"/>
      <c r="E39" s="19"/>
      <c r="F39" s="12"/>
      <c r="G39" s="33"/>
      <c r="H39" s="20"/>
      <c r="I39" s="21"/>
      <c r="J39" s="22"/>
      <c r="K39" s="2"/>
      <c r="L39" s="63"/>
      <c r="M39" s="1"/>
    </row>
    <row r="40" spans="1:13" ht="18.75" x14ac:dyDescent="0.3">
      <c r="A40" s="17"/>
      <c r="B40" s="18" t="s">
        <v>41</v>
      </c>
      <c r="C40" s="18"/>
      <c r="D40" s="18"/>
      <c r="E40" s="19"/>
      <c r="F40" s="12"/>
      <c r="G40" s="34"/>
      <c r="H40" s="20"/>
      <c r="I40" s="21">
        <f>G13/20</f>
        <v>9930</v>
      </c>
      <c r="J40" s="22"/>
      <c r="K40" s="2"/>
      <c r="L40" s="63"/>
      <c r="M40" s="1"/>
    </row>
    <row r="41" spans="1:13" ht="18.75" x14ac:dyDescent="0.3">
      <c r="A41" s="17"/>
      <c r="B41" s="18" t="s">
        <v>42</v>
      </c>
      <c r="C41" s="18"/>
      <c r="D41" s="18"/>
      <c r="E41" s="19"/>
      <c r="F41" s="12"/>
      <c r="G41" s="35">
        <v>6.0000000000000001E-3</v>
      </c>
      <c r="H41" s="20"/>
      <c r="I41" s="21">
        <f>G13*G41</f>
        <v>1191.6000000000001</v>
      </c>
      <c r="J41" s="22"/>
      <c r="K41" s="2"/>
      <c r="L41" s="63"/>
      <c r="M41" s="1"/>
    </row>
    <row r="42" spans="1:13" ht="18.75" x14ac:dyDescent="0.3">
      <c r="A42" s="17"/>
      <c r="B42" s="18" t="s">
        <v>43</v>
      </c>
      <c r="C42" s="18"/>
      <c r="D42" s="18"/>
      <c r="E42" s="19"/>
      <c r="F42" s="12"/>
      <c r="G42" s="35">
        <v>5.0000000000000001E-3</v>
      </c>
      <c r="H42" s="20"/>
      <c r="I42" s="21">
        <f>G13*G42</f>
        <v>993</v>
      </c>
      <c r="J42" s="22"/>
      <c r="K42" s="2"/>
      <c r="L42" s="63"/>
      <c r="M42" s="1"/>
    </row>
    <row r="43" spans="1:13" ht="18.75" x14ac:dyDescent="0.3">
      <c r="A43" s="13" t="s">
        <v>44</v>
      </c>
      <c r="B43" s="14"/>
      <c r="C43" s="14"/>
      <c r="D43" s="14"/>
      <c r="E43" s="15"/>
      <c r="F43" s="16"/>
      <c r="G43" s="36"/>
      <c r="H43" s="24"/>
      <c r="I43" s="25">
        <f>SUM(I40:I42)</f>
        <v>12114.6</v>
      </c>
      <c r="J43" s="26"/>
      <c r="K43" s="2"/>
      <c r="L43" s="63"/>
      <c r="M43" s="1"/>
    </row>
    <row r="44" spans="1:13" ht="18.75" x14ac:dyDescent="0.3">
      <c r="A44" s="7"/>
      <c r="B44" s="8"/>
      <c r="C44" s="8"/>
      <c r="D44" s="8"/>
      <c r="E44" s="9"/>
      <c r="F44" s="27"/>
      <c r="G44" s="8"/>
      <c r="H44" s="28"/>
      <c r="I44" s="29"/>
      <c r="J44" s="30"/>
      <c r="K44" s="2"/>
      <c r="L44" s="63"/>
      <c r="M44" s="1"/>
    </row>
    <row r="45" spans="1:13" ht="18.75" x14ac:dyDescent="0.3">
      <c r="A45" s="13" t="s">
        <v>45</v>
      </c>
      <c r="B45" s="14"/>
      <c r="C45" s="14"/>
      <c r="D45" s="14"/>
      <c r="E45" s="15"/>
      <c r="F45" s="16"/>
      <c r="G45" s="14"/>
      <c r="H45" s="24"/>
      <c r="I45" s="25">
        <f>I38-I43</f>
        <v>27168.9</v>
      </c>
      <c r="J45" s="26"/>
      <c r="K45" s="2"/>
      <c r="L45" s="63"/>
      <c r="M45" s="1"/>
    </row>
    <row r="46" spans="1:13" ht="18.75" x14ac:dyDescent="0.3">
      <c r="A46" s="7"/>
      <c r="B46" s="8"/>
      <c r="C46" s="8"/>
      <c r="D46" s="8"/>
      <c r="E46" s="9"/>
      <c r="F46" s="27"/>
      <c r="G46" s="8"/>
      <c r="H46" s="28"/>
      <c r="I46" s="29"/>
      <c r="J46" s="30"/>
      <c r="K46" s="2"/>
      <c r="L46" s="63"/>
      <c r="M46" s="1"/>
    </row>
    <row r="47" spans="1:13" ht="18.75" x14ac:dyDescent="0.3">
      <c r="A47" s="13" t="s">
        <v>46</v>
      </c>
      <c r="B47" s="14"/>
      <c r="C47" s="14"/>
      <c r="D47" s="14"/>
      <c r="E47" s="15"/>
      <c r="F47" s="16" t="s">
        <v>47</v>
      </c>
      <c r="G47" s="37">
        <v>8</v>
      </c>
      <c r="H47" s="24">
        <v>2250</v>
      </c>
      <c r="I47" s="25">
        <f>G47*H47</f>
        <v>18000</v>
      </c>
      <c r="J47" s="26"/>
      <c r="K47" s="2"/>
      <c r="L47" s="63"/>
      <c r="M47" s="1"/>
    </row>
    <row r="48" spans="1:13" ht="18.75" x14ac:dyDescent="0.3">
      <c r="A48" s="7"/>
      <c r="B48" s="8"/>
      <c r="C48" s="8"/>
      <c r="D48" s="8"/>
      <c r="E48" s="9"/>
      <c r="F48" s="27"/>
      <c r="G48" s="8"/>
      <c r="H48" s="28"/>
      <c r="I48" s="29"/>
      <c r="J48" s="30"/>
      <c r="K48" s="2"/>
      <c r="L48" s="63"/>
      <c r="M48" s="1"/>
    </row>
    <row r="49" spans="1:13" ht="18.75" x14ac:dyDescent="0.3">
      <c r="A49" s="13" t="s">
        <v>48</v>
      </c>
      <c r="B49" s="14"/>
      <c r="C49" s="14"/>
      <c r="D49" s="14"/>
      <c r="E49" s="15"/>
      <c r="F49" s="16"/>
      <c r="G49" s="14"/>
      <c r="H49" s="24"/>
      <c r="I49" s="25">
        <f>I45-I47</f>
        <v>9168.9000000000015</v>
      </c>
      <c r="J49" s="26"/>
      <c r="K49" s="2"/>
      <c r="L49" s="63"/>
      <c r="M49" s="1"/>
    </row>
    <row r="50" spans="1:13" ht="18.7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3"/>
      <c r="M50" s="1"/>
    </row>
    <row r="51" spans="1:13" ht="18.75" x14ac:dyDescent="0.3">
      <c r="A51" s="2" t="s">
        <v>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63"/>
      <c r="M51" s="1"/>
    </row>
    <row r="52" spans="1:13" ht="18.75" x14ac:dyDescent="0.3">
      <c r="A52" s="2" t="s">
        <v>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63"/>
      <c r="M52" s="1"/>
    </row>
    <row r="53" spans="1:13" ht="18.75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3"/>
      <c r="M53" s="1"/>
    </row>
    <row r="54" spans="1:13" ht="18.75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3"/>
      <c r="M54" s="1"/>
    </row>
    <row r="55" spans="1:13" ht="18.75" x14ac:dyDescent="0.3">
      <c r="A55" s="2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63"/>
      <c r="M55" s="1"/>
    </row>
    <row r="56" spans="1:13" ht="22.5" x14ac:dyDescent="0.3">
      <c r="A56" s="69" t="s">
        <v>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63"/>
      <c r="M56" s="1"/>
    </row>
    <row r="57" spans="1:13" ht="18.75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3"/>
      <c r="M57" s="1"/>
    </row>
    <row r="58" spans="1:13" ht="18.75" x14ac:dyDescent="0.3">
      <c r="A58" s="2" t="s">
        <v>51</v>
      </c>
      <c r="B58" s="2"/>
      <c r="C58" s="4">
        <f>G13</f>
        <v>198600</v>
      </c>
      <c r="D58" s="2"/>
      <c r="E58" s="2" t="s">
        <v>52</v>
      </c>
      <c r="F58" s="2"/>
      <c r="G58" s="4">
        <f>I32</f>
        <v>21600</v>
      </c>
      <c r="H58" s="2"/>
      <c r="I58" s="2"/>
      <c r="J58" s="2"/>
      <c r="K58" s="2"/>
      <c r="L58" s="63"/>
      <c r="M58" s="1"/>
    </row>
    <row r="59" spans="1:13" ht="18.75" x14ac:dyDescent="0.3">
      <c r="A59" s="2"/>
      <c r="B59" s="2"/>
      <c r="C59" s="2"/>
      <c r="D59" s="2"/>
      <c r="E59" s="2" t="s">
        <v>53</v>
      </c>
      <c r="F59" s="2"/>
      <c r="G59" s="4">
        <f>I47</f>
        <v>18000</v>
      </c>
      <c r="H59" s="2"/>
      <c r="I59" s="2"/>
      <c r="J59" s="2"/>
      <c r="K59" s="2"/>
      <c r="L59" s="63"/>
      <c r="M59" s="1"/>
    </row>
    <row r="60" spans="1:13" ht="18.75" x14ac:dyDescent="0.3">
      <c r="A60" s="2"/>
      <c r="B60" s="2"/>
      <c r="C60" s="2"/>
      <c r="D60" s="2"/>
      <c r="E60" s="2" t="s">
        <v>54</v>
      </c>
      <c r="F60" s="2"/>
      <c r="G60" s="4">
        <f>I41+I42</f>
        <v>2184.6000000000004</v>
      </c>
      <c r="H60" s="2"/>
      <c r="I60" s="2"/>
      <c r="J60" s="2"/>
      <c r="K60" s="2"/>
      <c r="L60" s="63"/>
      <c r="M60" s="1"/>
    </row>
    <row r="61" spans="1:13" ht="18.75" x14ac:dyDescent="0.3">
      <c r="A61" s="2"/>
      <c r="B61" s="2"/>
      <c r="C61" s="2"/>
      <c r="D61" s="2"/>
      <c r="E61" s="2" t="s">
        <v>55</v>
      </c>
      <c r="F61" s="2"/>
      <c r="G61" s="4">
        <f>SUM(G58:G60)</f>
        <v>41784.6</v>
      </c>
      <c r="H61" s="2"/>
      <c r="I61" s="2"/>
      <c r="J61" s="2"/>
      <c r="K61" s="2"/>
      <c r="L61" s="63"/>
      <c r="M61" s="1"/>
    </row>
    <row r="62" spans="1:13" ht="18.75" x14ac:dyDescent="0.3">
      <c r="A62" s="2"/>
      <c r="B62" s="2"/>
      <c r="C62" s="2"/>
      <c r="D62" s="2"/>
      <c r="E62" s="2"/>
      <c r="F62" s="2"/>
      <c r="G62" s="38"/>
      <c r="H62" s="2"/>
      <c r="I62" s="2"/>
      <c r="J62" s="2"/>
      <c r="K62" s="2"/>
      <c r="L62" s="63"/>
      <c r="M62" s="1"/>
    </row>
    <row r="63" spans="1:13" ht="18.75" x14ac:dyDescent="0.3">
      <c r="A63" s="39" t="s">
        <v>56</v>
      </c>
      <c r="B63" s="40" t="s">
        <v>57</v>
      </c>
      <c r="C63" s="8"/>
      <c r="D63" s="8"/>
      <c r="E63" s="8"/>
      <c r="F63" s="8"/>
      <c r="G63" s="8"/>
      <c r="H63" s="8"/>
      <c r="I63" s="8"/>
      <c r="J63" s="8"/>
      <c r="K63" s="9"/>
      <c r="L63" s="63"/>
      <c r="M63" s="1"/>
    </row>
    <row r="64" spans="1:13" ht="18.75" x14ac:dyDescent="0.3">
      <c r="A64" s="41" t="s">
        <v>58</v>
      </c>
      <c r="B64" s="42" t="s">
        <v>59</v>
      </c>
      <c r="C64" s="10" t="s">
        <v>60</v>
      </c>
      <c r="D64" s="10"/>
      <c r="E64" s="10"/>
      <c r="F64" s="10"/>
      <c r="G64" s="10"/>
      <c r="H64" s="10"/>
      <c r="I64" s="10"/>
      <c r="J64" s="10"/>
      <c r="K64" s="11"/>
      <c r="L64" s="63"/>
      <c r="M64" s="1"/>
    </row>
    <row r="65" spans="1:13" ht="18.75" x14ac:dyDescent="0.3">
      <c r="A65" s="43"/>
      <c r="B65" s="44" t="s">
        <v>61</v>
      </c>
      <c r="C65" s="14"/>
      <c r="D65" s="14"/>
      <c r="E65" s="14"/>
      <c r="F65" s="14"/>
      <c r="G65" s="14"/>
      <c r="H65" s="14"/>
      <c r="I65" s="14"/>
      <c r="J65" s="14"/>
      <c r="K65" s="15"/>
      <c r="L65" s="63"/>
      <c r="M65" s="1"/>
    </row>
    <row r="66" spans="1:13" ht="18.75" x14ac:dyDescent="0.3">
      <c r="A66" s="45" t="s">
        <v>62</v>
      </c>
      <c r="B66" s="46"/>
      <c r="C66" s="47"/>
      <c r="D66" s="48">
        <v>0.44</v>
      </c>
      <c r="E66" s="49"/>
      <c r="F66" s="47"/>
      <c r="G66" s="48">
        <v>0.45</v>
      </c>
      <c r="H66" s="49"/>
      <c r="I66" s="47"/>
      <c r="J66" s="48">
        <v>0.46</v>
      </c>
      <c r="K66" s="49"/>
      <c r="L66" s="63"/>
      <c r="M66" s="1"/>
    </row>
    <row r="67" spans="1:13" ht="18.75" x14ac:dyDescent="0.3">
      <c r="A67" s="50" t="s">
        <v>63</v>
      </c>
      <c r="B67" s="51"/>
      <c r="C67" s="52">
        <v>7.0000000000000007E-2</v>
      </c>
      <c r="D67" s="53">
        <v>0.08</v>
      </c>
      <c r="E67" s="54">
        <v>0.1</v>
      </c>
      <c r="F67" s="52">
        <v>7.0000000000000007E-2</v>
      </c>
      <c r="G67" s="53">
        <v>0.08</v>
      </c>
      <c r="H67" s="54">
        <v>0.1</v>
      </c>
      <c r="I67" s="52">
        <v>7.0000000000000007E-2</v>
      </c>
      <c r="J67" s="53">
        <v>0.08</v>
      </c>
      <c r="K67" s="54">
        <v>0.1</v>
      </c>
      <c r="L67" s="63"/>
      <c r="M67" s="1"/>
    </row>
    <row r="68" spans="1:13" ht="18.75" x14ac:dyDescent="0.3">
      <c r="A68" s="55"/>
      <c r="B68" s="55"/>
      <c r="C68" s="56"/>
      <c r="D68" s="57"/>
      <c r="E68" s="58"/>
      <c r="F68" s="56"/>
      <c r="G68" s="57"/>
      <c r="H68" s="58"/>
      <c r="I68" s="56"/>
      <c r="J68" s="57"/>
      <c r="K68" s="58"/>
      <c r="L68" s="63"/>
      <c r="M68" s="1"/>
    </row>
    <row r="69" spans="1:13" ht="18.75" x14ac:dyDescent="0.3">
      <c r="A69" s="42" t="s">
        <v>64</v>
      </c>
      <c r="B69" s="59"/>
      <c r="C69" s="60">
        <f>$H$25*$D$66</f>
        <v>67298</v>
      </c>
      <c r="D69" s="21">
        <f>$H$25*$D$66</f>
        <v>67298</v>
      </c>
      <c r="E69" s="61">
        <f>$H$25*$D$66</f>
        <v>67298</v>
      </c>
      <c r="F69" s="60">
        <f>$H$25*$G$66</f>
        <v>68827.5</v>
      </c>
      <c r="G69" s="21">
        <f>$H$25*$G$66</f>
        <v>68827.5</v>
      </c>
      <c r="H69" s="61">
        <f>$H$25*$G$66</f>
        <v>68827.5</v>
      </c>
      <c r="I69" s="60">
        <f>$H$25*$J$66</f>
        <v>70357</v>
      </c>
      <c r="J69" s="21">
        <f>$H$25*$J$66</f>
        <v>70357</v>
      </c>
      <c r="K69" s="61">
        <f>$H$25*$J$66</f>
        <v>70357</v>
      </c>
      <c r="L69" s="63"/>
      <c r="M69" s="1"/>
    </row>
    <row r="70" spans="1:13" ht="18.75" x14ac:dyDescent="0.3">
      <c r="A70" s="59"/>
      <c r="B70" s="59"/>
      <c r="C70" s="17"/>
      <c r="D70" s="21"/>
      <c r="E70" s="61"/>
      <c r="F70" s="60"/>
      <c r="G70" s="21"/>
      <c r="H70" s="61"/>
      <c r="I70" s="60"/>
      <c r="J70" s="21"/>
      <c r="K70" s="61"/>
      <c r="L70" s="63"/>
      <c r="M70" s="1"/>
    </row>
    <row r="71" spans="1:13" ht="18.75" x14ac:dyDescent="0.3">
      <c r="A71" s="42" t="s">
        <v>65</v>
      </c>
      <c r="B71" s="42">
        <v>8</v>
      </c>
      <c r="C71" s="60">
        <f t="shared" ref="C71:K73" si="0">- PMT(C$67,$B71,$C$58)</f>
        <v>33259.097630663869</v>
      </c>
      <c r="D71" s="21">
        <f t="shared" si="0"/>
        <v>34559.33145353588</v>
      </c>
      <c r="E71" s="61">
        <f t="shared" si="0"/>
        <v>37226.381890357959</v>
      </c>
      <c r="F71" s="60">
        <f t="shared" si="0"/>
        <v>33259.097630663869</v>
      </c>
      <c r="G71" s="21">
        <f t="shared" si="0"/>
        <v>34559.33145353588</v>
      </c>
      <c r="H71" s="61">
        <f t="shared" si="0"/>
        <v>37226.381890357959</v>
      </c>
      <c r="I71" s="60">
        <f t="shared" si="0"/>
        <v>33259.097630663869</v>
      </c>
      <c r="J71" s="21">
        <f t="shared" si="0"/>
        <v>34559.33145353588</v>
      </c>
      <c r="K71" s="61">
        <f t="shared" si="0"/>
        <v>37226.381890357959</v>
      </c>
      <c r="L71" s="63"/>
      <c r="M71" s="1"/>
    </row>
    <row r="72" spans="1:13" ht="18.75" x14ac:dyDescent="0.3">
      <c r="A72" s="42" t="s">
        <v>66</v>
      </c>
      <c r="B72" s="42">
        <v>10</v>
      </c>
      <c r="C72" s="60">
        <f t="shared" si="0"/>
        <v>28276.172041654634</v>
      </c>
      <c r="D72" s="21">
        <f t="shared" si="0"/>
        <v>29597.256455239174</v>
      </c>
      <c r="E72" s="61">
        <f t="shared" si="0"/>
        <v>32321.235423666803</v>
      </c>
      <c r="F72" s="60">
        <f t="shared" si="0"/>
        <v>28276.172041654634</v>
      </c>
      <c r="G72" s="21">
        <f t="shared" si="0"/>
        <v>29597.256455239174</v>
      </c>
      <c r="H72" s="61">
        <f t="shared" si="0"/>
        <v>32321.235423666803</v>
      </c>
      <c r="I72" s="60">
        <f t="shared" si="0"/>
        <v>28276.172041654634</v>
      </c>
      <c r="J72" s="21">
        <f t="shared" si="0"/>
        <v>29597.256455239174</v>
      </c>
      <c r="K72" s="61">
        <f t="shared" si="0"/>
        <v>32321.235423666803</v>
      </c>
      <c r="L72" s="63"/>
      <c r="M72" s="1"/>
    </row>
    <row r="73" spans="1:13" ht="18.75" x14ac:dyDescent="0.3">
      <c r="A73" s="42" t="s">
        <v>67</v>
      </c>
      <c r="B73" s="42">
        <v>15</v>
      </c>
      <c r="C73" s="60">
        <f t="shared" si="0"/>
        <v>21805.212465619898</v>
      </c>
      <c r="D73" s="21">
        <f t="shared" si="0"/>
        <v>23202.347624293579</v>
      </c>
      <c r="E73" s="61">
        <f t="shared" si="0"/>
        <v>26110.692089832126</v>
      </c>
      <c r="F73" s="60">
        <f t="shared" si="0"/>
        <v>21805.212465619898</v>
      </c>
      <c r="G73" s="21">
        <f t="shared" si="0"/>
        <v>23202.347624293579</v>
      </c>
      <c r="H73" s="61">
        <f t="shared" si="0"/>
        <v>26110.692089832126</v>
      </c>
      <c r="I73" s="60">
        <f t="shared" si="0"/>
        <v>21805.212465619898</v>
      </c>
      <c r="J73" s="21">
        <f t="shared" si="0"/>
        <v>23202.347624293579</v>
      </c>
      <c r="K73" s="61">
        <f t="shared" si="0"/>
        <v>26110.692089832126</v>
      </c>
      <c r="L73" s="63"/>
      <c r="M73" s="1"/>
    </row>
    <row r="74" spans="1:13" ht="18.75" x14ac:dyDescent="0.3">
      <c r="A74" s="59"/>
      <c r="B74" s="42"/>
      <c r="C74" s="60"/>
      <c r="D74" s="21"/>
      <c r="E74" s="61"/>
      <c r="F74" s="60"/>
      <c r="G74" s="21"/>
      <c r="H74" s="61"/>
      <c r="I74" s="60"/>
      <c r="J74" s="21"/>
      <c r="K74" s="61"/>
      <c r="L74" s="63"/>
      <c r="M74" s="1"/>
    </row>
    <row r="75" spans="1:13" ht="18.75" x14ac:dyDescent="0.3">
      <c r="A75" s="42" t="s">
        <v>65</v>
      </c>
      <c r="B75" s="42">
        <v>8</v>
      </c>
      <c r="C75" s="21">
        <f t="shared" ref="C75:K77" si="1">C71+$G$61</f>
        <v>75043.697630663868</v>
      </c>
      <c r="D75" s="21">
        <f t="shared" si="1"/>
        <v>76343.931453535886</v>
      </c>
      <c r="E75" s="21">
        <f t="shared" si="1"/>
        <v>79010.981890357958</v>
      </c>
      <c r="F75" s="60">
        <f t="shared" si="1"/>
        <v>75043.697630663868</v>
      </c>
      <c r="G75" s="21">
        <f t="shared" si="1"/>
        <v>76343.931453535886</v>
      </c>
      <c r="H75" s="61">
        <f t="shared" si="1"/>
        <v>79010.981890357958</v>
      </c>
      <c r="I75" s="60">
        <f t="shared" si="1"/>
        <v>75043.697630663868</v>
      </c>
      <c r="J75" s="21">
        <f t="shared" si="1"/>
        <v>76343.931453535886</v>
      </c>
      <c r="K75" s="61">
        <f t="shared" si="1"/>
        <v>79010.981890357958</v>
      </c>
      <c r="L75" s="63"/>
      <c r="M75" s="1"/>
    </row>
    <row r="76" spans="1:13" ht="18.75" x14ac:dyDescent="0.3">
      <c r="A76" s="42" t="s">
        <v>68</v>
      </c>
      <c r="B76" s="42">
        <v>10</v>
      </c>
      <c r="C76" s="21">
        <f t="shared" si="1"/>
        <v>70060.772041654636</v>
      </c>
      <c r="D76" s="21">
        <f t="shared" si="1"/>
        <v>71381.856455239176</v>
      </c>
      <c r="E76" s="21">
        <f t="shared" si="1"/>
        <v>74105.835423666809</v>
      </c>
      <c r="F76" s="60">
        <f t="shared" si="1"/>
        <v>70060.772041654636</v>
      </c>
      <c r="G76" s="21">
        <f t="shared" si="1"/>
        <v>71381.856455239176</v>
      </c>
      <c r="H76" s="61">
        <f t="shared" si="1"/>
        <v>74105.835423666809</v>
      </c>
      <c r="I76" s="60">
        <f t="shared" si="1"/>
        <v>70060.772041654636</v>
      </c>
      <c r="J76" s="21">
        <f t="shared" si="1"/>
        <v>71381.856455239176</v>
      </c>
      <c r="K76" s="61">
        <f t="shared" si="1"/>
        <v>74105.835423666809</v>
      </c>
      <c r="L76" s="63"/>
      <c r="M76" s="1"/>
    </row>
    <row r="77" spans="1:13" ht="18.75" x14ac:dyDescent="0.3">
      <c r="A77" s="42" t="s">
        <v>69</v>
      </c>
      <c r="B77" s="42">
        <v>15</v>
      </c>
      <c r="C77" s="21">
        <f t="shared" si="1"/>
        <v>63589.812465619892</v>
      </c>
      <c r="D77" s="21">
        <f t="shared" si="1"/>
        <v>64986.947624293578</v>
      </c>
      <c r="E77" s="21">
        <f t="shared" si="1"/>
        <v>67895.292089832132</v>
      </c>
      <c r="F77" s="60">
        <f t="shared" si="1"/>
        <v>63589.812465619892</v>
      </c>
      <c r="G77" s="21">
        <f t="shared" si="1"/>
        <v>64986.947624293578</v>
      </c>
      <c r="H77" s="61">
        <f t="shared" si="1"/>
        <v>67895.292089832132</v>
      </c>
      <c r="I77" s="60">
        <f t="shared" si="1"/>
        <v>63589.812465619892</v>
      </c>
      <c r="J77" s="21">
        <f t="shared" si="1"/>
        <v>64986.947624293578</v>
      </c>
      <c r="K77" s="61">
        <f t="shared" si="1"/>
        <v>67895.292089832132</v>
      </c>
      <c r="L77" s="63"/>
      <c r="M77" s="1"/>
    </row>
    <row r="78" spans="1:13" ht="18.75" x14ac:dyDescent="0.3">
      <c r="A78" s="59"/>
      <c r="B78" s="42"/>
      <c r="C78" s="60"/>
      <c r="D78" s="21"/>
      <c r="E78" s="61"/>
      <c r="F78" s="60"/>
      <c r="G78" s="21"/>
      <c r="H78" s="61"/>
      <c r="I78" s="60"/>
      <c r="J78" s="21"/>
      <c r="K78" s="61"/>
      <c r="L78" s="63"/>
      <c r="M78" s="1"/>
    </row>
    <row r="79" spans="1:13" ht="18.75" x14ac:dyDescent="0.3">
      <c r="A79" s="42" t="s">
        <v>70</v>
      </c>
      <c r="B79" s="42"/>
      <c r="C79" s="60">
        <f t="shared" ref="C79:K79" si="2">C69-$I$32-($C$58/2*C67)-$I$43-$I$47</f>
        <v>8632.4000000000015</v>
      </c>
      <c r="D79" s="21">
        <f t="shared" si="2"/>
        <v>7639.4000000000015</v>
      </c>
      <c r="E79" s="61">
        <f t="shared" si="2"/>
        <v>5653.4000000000015</v>
      </c>
      <c r="F79" s="60">
        <f t="shared" si="2"/>
        <v>10161.900000000001</v>
      </c>
      <c r="G79" s="21">
        <f t="shared" si="2"/>
        <v>9168.9000000000015</v>
      </c>
      <c r="H79" s="61">
        <f t="shared" si="2"/>
        <v>7182.9000000000015</v>
      </c>
      <c r="I79" s="60">
        <f t="shared" si="2"/>
        <v>11691.400000000001</v>
      </c>
      <c r="J79" s="21">
        <f t="shared" si="2"/>
        <v>10698.400000000001</v>
      </c>
      <c r="K79" s="61">
        <f t="shared" si="2"/>
        <v>8712.4000000000015</v>
      </c>
      <c r="L79" s="63"/>
      <c r="M79" s="1"/>
    </row>
    <row r="80" spans="1:13" ht="18.75" x14ac:dyDescent="0.3">
      <c r="A80" s="55"/>
      <c r="B80" s="42"/>
      <c r="C80" s="60"/>
      <c r="D80" s="21"/>
      <c r="E80" s="61"/>
      <c r="F80" s="60"/>
      <c r="G80" s="21"/>
      <c r="H80" s="61"/>
      <c r="I80" s="60"/>
      <c r="J80" s="21"/>
      <c r="K80" s="61"/>
      <c r="L80" s="63"/>
      <c r="M80" s="1"/>
    </row>
    <row r="81" spans="1:13" ht="18.75" x14ac:dyDescent="0.3">
      <c r="A81" s="42" t="s">
        <v>71</v>
      </c>
      <c r="B81" s="42">
        <v>8</v>
      </c>
      <c r="C81" s="60">
        <f t="shared" ref="C81:K83" si="3">C$69-C75</f>
        <v>-7745.697630663868</v>
      </c>
      <c r="D81" s="21">
        <f t="shared" si="3"/>
        <v>-9045.9314535358862</v>
      </c>
      <c r="E81" s="61">
        <f t="shared" si="3"/>
        <v>-11712.981890357958</v>
      </c>
      <c r="F81" s="60">
        <f t="shared" si="3"/>
        <v>-6216.197630663868</v>
      </c>
      <c r="G81" s="21">
        <f t="shared" si="3"/>
        <v>-7516.4314535358862</v>
      </c>
      <c r="H81" s="61">
        <f t="shared" si="3"/>
        <v>-10183.481890357958</v>
      </c>
      <c r="I81" s="60">
        <f t="shared" si="3"/>
        <v>-4686.697630663868</v>
      </c>
      <c r="J81" s="21">
        <f t="shared" si="3"/>
        <v>-5986.9314535358862</v>
      </c>
      <c r="K81" s="61">
        <f t="shared" si="3"/>
        <v>-8653.981890357958</v>
      </c>
      <c r="L81" s="63"/>
      <c r="M81" s="1"/>
    </row>
    <row r="82" spans="1:13" ht="18.75" x14ac:dyDescent="0.3">
      <c r="A82" s="42" t="s">
        <v>68</v>
      </c>
      <c r="B82" s="42">
        <v>10</v>
      </c>
      <c r="C82" s="60">
        <f t="shared" si="3"/>
        <v>-2762.7720416546363</v>
      </c>
      <c r="D82" s="21">
        <f t="shared" si="3"/>
        <v>-4083.8564552391763</v>
      </c>
      <c r="E82" s="61">
        <f t="shared" si="3"/>
        <v>-6807.8354236668092</v>
      </c>
      <c r="F82" s="60">
        <f t="shared" si="3"/>
        <v>-1233.2720416546363</v>
      </c>
      <c r="G82" s="21">
        <f t="shared" si="3"/>
        <v>-2554.3564552391763</v>
      </c>
      <c r="H82" s="61">
        <f t="shared" si="3"/>
        <v>-5278.3354236668092</v>
      </c>
      <c r="I82" s="60">
        <f t="shared" si="3"/>
        <v>296.22795834536373</v>
      </c>
      <c r="J82" s="21">
        <f t="shared" si="3"/>
        <v>-1024.8564552391763</v>
      </c>
      <c r="K82" s="61">
        <f t="shared" si="3"/>
        <v>-3748.8354236668092</v>
      </c>
      <c r="L82" s="63"/>
      <c r="M82" s="1"/>
    </row>
    <row r="83" spans="1:13" ht="18.75" x14ac:dyDescent="0.3">
      <c r="A83" s="42" t="s">
        <v>72</v>
      </c>
      <c r="B83" s="42">
        <v>15</v>
      </c>
      <c r="C83" s="60">
        <f t="shared" si="3"/>
        <v>3708.1875343801075</v>
      </c>
      <c r="D83" s="21">
        <f t="shared" si="3"/>
        <v>2311.052375706422</v>
      </c>
      <c r="E83" s="61">
        <f t="shared" si="3"/>
        <v>-597.29208983213175</v>
      </c>
      <c r="F83" s="60">
        <f t="shared" si="3"/>
        <v>5237.6875343801075</v>
      </c>
      <c r="G83" s="21">
        <f t="shared" si="3"/>
        <v>3840.552375706422</v>
      </c>
      <c r="H83" s="61">
        <f t="shared" si="3"/>
        <v>932.20791016786825</v>
      </c>
      <c r="I83" s="60">
        <f t="shared" si="3"/>
        <v>6767.1875343801075</v>
      </c>
      <c r="J83" s="21">
        <f t="shared" si="3"/>
        <v>5370.052375706422</v>
      </c>
      <c r="K83" s="61">
        <f t="shared" si="3"/>
        <v>2461.7079101678682</v>
      </c>
      <c r="L83" s="63"/>
      <c r="M83" s="1"/>
    </row>
    <row r="84" spans="1:13" ht="18.75" x14ac:dyDescent="0.3">
      <c r="A84" s="43"/>
      <c r="B84" s="44"/>
      <c r="C84" s="13"/>
      <c r="D84" s="14"/>
      <c r="E84" s="15"/>
      <c r="F84" s="13"/>
      <c r="G84" s="14"/>
      <c r="H84" s="15"/>
      <c r="I84" s="13"/>
      <c r="J84" s="14"/>
      <c r="K84" s="15"/>
      <c r="L84" s="63"/>
      <c r="M84" s="1"/>
    </row>
    <row r="85" spans="1:13" ht="18.75" x14ac:dyDescent="0.3">
      <c r="A85" s="2" t="s">
        <v>73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63"/>
      <c r="M85" s="1"/>
    </row>
    <row r="86" spans="1:13" ht="18.75" x14ac:dyDescent="0.3">
      <c r="A86" s="2" t="s">
        <v>74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63"/>
      <c r="M86" s="1"/>
    </row>
    <row r="87" spans="1:13" ht="18.75" x14ac:dyDescent="0.3">
      <c r="A87" s="2" t="s">
        <v>75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63"/>
      <c r="M87" s="1"/>
    </row>
    <row r="88" spans="1:13" ht="18.75" x14ac:dyDescent="0.3">
      <c r="A88" s="2" t="s">
        <v>76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63"/>
      <c r="M88" s="1"/>
    </row>
    <row r="89" spans="1:13" ht="18.75" x14ac:dyDescent="0.3">
      <c r="A89" s="2" t="s">
        <v>77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63"/>
      <c r="M89" s="1"/>
    </row>
  </sheetData>
  <pageMargins left="1" right="0.75" top="1" bottom="1" header="0.5" footer="0.5"/>
  <pageSetup scale="68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TURBROOD</vt:lpstr>
      <vt:lpstr>TURBROOD!Print_Area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vukina</cp:lastModifiedBy>
  <dcterms:created xsi:type="dcterms:W3CDTF">2013-02-20T18:22:47Z</dcterms:created>
  <dcterms:modified xsi:type="dcterms:W3CDTF">2013-02-20T18:23:17Z</dcterms:modified>
</cp:coreProperties>
</file>