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ukina\Documents\EXTENS\BUDGETS\"/>
    </mc:Choice>
  </mc:AlternateContent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59" i="1" l="1"/>
  <c r="I59" i="1" s="1"/>
  <c r="G73" i="1" s="1"/>
  <c r="I52" i="1"/>
  <c r="I43" i="1"/>
  <c r="G72" i="1" s="1"/>
  <c r="H36" i="1"/>
  <c r="G36" i="1"/>
  <c r="I36" i="1" s="1"/>
  <c r="H35" i="1"/>
  <c r="G35" i="1"/>
  <c r="H34" i="1"/>
  <c r="G34" i="1"/>
  <c r="I34" i="1" s="1"/>
  <c r="H33" i="1"/>
  <c r="G33" i="1"/>
  <c r="H32" i="1"/>
  <c r="G32" i="1"/>
  <c r="H31" i="1"/>
  <c r="I31" i="1" s="1"/>
  <c r="H30" i="1"/>
  <c r="I30" i="1" s="1"/>
  <c r="H29" i="1"/>
  <c r="I29" i="1" s="1"/>
  <c r="G18" i="1"/>
  <c r="D10" i="1"/>
  <c r="E87" i="1" s="1"/>
  <c r="D85" i="1" l="1"/>
  <c r="E85" i="1"/>
  <c r="C86" i="1"/>
  <c r="I47" i="1"/>
  <c r="D86" i="1"/>
  <c r="E86" i="1"/>
  <c r="I54" i="1"/>
  <c r="G74" i="1" s="1"/>
  <c r="C87" i="1"/>
  <c r="D87" i="1"/>
  <c r="C85" i="1"/>
  <c r="F87" i="1"/>
  <c r="F85" i="1"/>
  <c r="G86" i="1"/>
  <c r="G87" i="1"/>
  <c r="C72" i="1"/>
  <c r="I85" i="1"/>
  <c r="I86" i="1"/>
  <c r="I87" i="1"/>
  <c r="D80" i="1"/>
  <c r="G80" i="1" s="1"/>
  <c r="J80" i="1" s="1"/>
  <c r="I83" i="1" s="1"/>
  <c r="I35" i="1"/>
  <c r="H85" i="1"/>
  <c r="H86" i="1"/>
  <c r="H87" i="1"/>
  <c r="I32" i="1"/>
  <c r="I37" i="1" s="1"/>
  <c r="I45" i="1" s="1"/>
  <c r="I49" i="1" s="1"/>
  <c r="J85" i="1"/>
  <c r="J86" i="1"/>
  <c r="J87" i="1"/>
  <c r="I33" i="1"/>
  <c r="K85" i="1"/>
  <c r="K86" i="1"/>
  <c r="K87" i="1"/>
  <c r="G75" i="1"/>
  <c r="E89" i="1" s="1"/>
  <c r="G85" i="1"/>
  <c r="F86" i="1"/>
  <c r="J89" i="1" l="1"/>
  <c r="I55" i="1"/>
  <c r="I57" i="1" s="1"/>
  <c r="I61" i="1" s="1"/>
  <c r="H83" i="1"/>
  <c r="J83" i="1"/>
  <c r="J95" i="1" s="1"/>
  <c r="K83" i="1"/>
  <c r="K95" i="1" s="1"/>
  <c r="G83" i="1"/>
  <c r="G93" i="1" s="1"/>
  <c r="F83" i="1"/>
  <c r="F90" i="1"/>
  <c r="D83" i="1"/>
  <c r="E83" i="1"/>
  <c r="C83" i="1"/>
  <c r="G89" i="1"/>
  <c r="F91" i="1"/>
  <c r="E90" i="1"/>
  <c r="G90" i="1"/>
  <c r="G96" i="1" s="1"/>
  <c r="F89" i="1"/>
  <c r="H89" i="1"/>
  <c r="D91" i="1"/>
  <c r="D90" i="1"/>
  <c r="C95" i="1"/>
  <c r="C93" i="1"/>
  <c r="K91" i="1"/>
  <c r="K97" i="1" s="1"/>
  <c r="I91" i="1"/>
  <c r="I97" i="1" s="1"/>
  <c r="D89" i="1"/>
  <c r="K90" i="1"/>
  <c r="I90" i="1"/>
  <c r="I96" i="1" s="1"/>
  <c r="C91" i="1"/>
  <c r="C97" i="1" s="1"/>
  <c r="K89" i="1"/>
  <c r="I89" i="1"/>
  <c r="I95" i="1" s="1"/>
  <c r="C90" i="1"/>
  <c r="C96" i="1" s="1"/>
  <c r="G95" i="1"/>
  <c r="E91" i="1"/>
  <c r="H91" i="1"/>
  <c r="C89" i="1"/>
  <c r="H95" i="1"/>
  <c r="H93" i="1"/>
  <c r="J91" i="1"/>
  <c r="J97" i="1" s="1"/>
  <c r="H90" i="1"/>
  <c r="H96" i="1" s="1"/>
  <c r="J93" i="1"/>
  <c r="J90" i="1"/>
  <c r="J96" i="1" s="1"/>
  <c r="G91" i="1"/>
  <c r="E95" i="1"/>
  <c r="I93" i="1"/>
  <c r="E97" i="1" l="1"/>
  <c r="F96" i="1"/>
  <c r="F97" i="1"/>
  <c r="G97" i="1"/>
  <c r="F93" i="1"/>
  <c r="K93" i="1"/>
  <c r="H97" i="1"/>
  <c r="K96" i="1"/>
  <c r="F95" i="1"/>
  <c r="D95" i="1"/>
  <c r="D93" i="1"/>
  <c r="D97" i="1"/>
  <c r="E96" i="1"/>
  <c r="D96" i="1"/>
  <c r="E93" i="1"/>
</calcChain>
</file>

<file path=xl/sharedStrings.xml><?xml version="1.0" encoding="utf-8"?>
<sst xmlns="http://schemas.openxmlformats.org/spreadsheetml/2006/main" count="98" uniqueCount="89">
  <si>
    <t>CAPITAL EXPENDITURE:</t>
  </si>
  <si>
    <t>2 completely automated houses: 42' x 400'</t>
  </si>
  <si>
    <t>sq.ft.</t>
  </si>
  <si>
    <t xml:space="preserve">Building: </t>
  </si>
  <si>
    <t>Equipment:</t>
  </si>
  <si>
    <t>Cool Cells</t>
  </si>
  <si>
    <t>Male feeders &amp; high profile grills</t>
  </si>
  <si>
    <t xml:space="preserve">Total Cost: </t>
  </si>
  <si>
    <t>UNDERLYING ASSUMPTIONS:</t>
  </si>
  <si>
    <t>out of season flock (yes=1; no=0)</t>
  </si>
  <si>
    <t>length of the production cycle (weeks)</t>
  </si>
  <si>
    <t>duration of the growing (finishing) season (weeks)</t>
  </si>
  <si>
    <t>females per placement</t>
  </si>
  <si>
    <t>males per placement</t>
  </si>
  <si>
    <t>eggs per cycle(dozen)</t>
  </si>
  <si>
    <t>hatching eggs (dozen)</t>
  </si>
  <si>
    <t>market eggs (dozen)</t>
  </si>
  <si>
    <t>hatchability (to 65 weeks of age)</t>
  </si>
  <si>
    <t>feed conversion (to 65 weeks of age)</t>
  </si>
  <si>
    <t>The value of the used litter ($1,600) is assumed equal to the clean-up costs ($1,600).</t>
  </si>
  <si>
    <t>Your</t>
  </si>
  <si>
    <t>CATEGORY</t>
  </si>
  <si>
    <t>Unit</t>
  </si>
  <si>
    <t>Price</t>
  </si>
  <si>
    <t>Quantity</t>
  </si>
  <si>
    <t>Value</t>
  </si>
  <si>
    <t>Estimated Revenue</t>
  </si>
  <si>
    <t>Finishing Fee</t>
  </si>
  <si>
    <t>chick/wk</t>
  </si>
  <si>
    <t>Base pay for hatching eggs</t>
  </si>
  <si>
    <t>dozen</t>
  </si>
  <si>
    <t>Base pay for market eggs</t>
  </si>
  <si>
    <t>Equipment bonus for cc</t>
  </si>
  <si>
    <t>Equipment bonus for mf&amp;hpg</t>
  </si>
  <si>
    <t>Out-of-season bonus</t>
  </si>
  <si>
    <t>Hatchability bonus</t>
  </si>
  <si>
    <t>Feed conversion bonus</t>
  </si>
  <si>
    <t>Total Revenue</t>
  </si>
  <si>
    <t>Operating Inputs</t>
  </si>
  <si>
    <t>Electricity</t>
  </si>
  <si>
    <t>Repairs &amp; Maintenance</t>
  </si>
  <si>
    <t>Miscellaneous Expenses</t>
  </si>
  <si>
    <t>Total Operating Cost</t>
  </si>
  <si>
    <t>Returns to land, capital, labor, overhead, &amp; manag.</t>
  </si>
  <si>
    <t>Annual Investment Cost (a)</t>
  </si>
  <si>
    <t>Returns to land, labor, overhead, and management</t>
  </si>
  <si>
    <t>Ownership Costs</t>
  </si>
  <si>
    <t>Depreciation (b)</t>
  </si>
  <si>
    <t>Property Tax</t>
  </si>
  <si>
    <t>Insurance</t>
  </si>
  <si>
    <t>Total Ownership Costs</t>
  </si>
  <si>
    <t>Returns to land, labor, and management</t>
  </si>
  <si>
    <t>Labor Cost</t>
  </si>
  <si>
    <t>hour</t>
  </si>
  <si>
    <t>Returns to land, and management</t>
  </si>
  <si>
    <t>a) Based on the average investment over its life (half of the investment cost) and 8% interest rate.</t>
  </si>
  <si>
    <t>b) Based on a 20-year life of the building, and a 10-year life of the equipment.</t>
  </si>
  <si>
    <t>HATCHING EGGS: Estimated Cash Flow Requirements for a Contract Grower</t>
  </si>
  <si>
    <t>INVESTMENT:</t>
  </si>
  <si>
    <t>Operating Costs:</t>
  </si>
  <si>
    <t>Labor:</t>
  </si>
  <si>
    <t>Taxes+Insurance:</t>
  </si>
  <si>
    <t>TOTAL:</t>
  </si>
  <si>
    <t>Length</t>
  </si>
  <si>
    <t>Description</t>
  </si>
  <si>
    <t xml:space="preserve">of the </t>
  </si>
  <si>
    <t>Estimated Annual Revenue, Returns to Land &amp; Management, and Cash Flow</t>
  </si>
  <si>
    <t>Loan</t>
  </si>
  <si>
    <t>Price/dozen</t>
  </si>
  <si>
    <t>Interest Rate</t>
  </si>
  <si>
    <t>REVENUE ©</t>
  </si>
  <si>
    <t>ANNUAL</t>
  </si>
  <si>
    <t>MORTGAGE</t>
  </si>
  <si>
    <t>PAYMENT(d)</t>
  </si>
  <si>
    <t>CASH</t>
  </si>
  <si>
    <t>REQUIR. (e)</t>
  </si>
  <si>
    <t>RETURNS (f)</t>
  </si>
  <si>
    <t>NET</t>
  </si>
  <si>
    <t>FLOW (g)</t>
  </si>
  <si>
    <t>c) The variation in revenue is due to changes in Price/dozen obtained by changing the base rate for hatching eggs and bonuses.</t>
  </si>
  <si>
    <t>d) The assumption is that the entire project was financed.</t>
  </si>
  <si>
    <t xml:space="preserve">e) Estimated total annual cash requirements is the sum of annual mortgage payments, operating costs, labor costs, property taxes, </t>
  </si>
  <si>
    <t xml:space="preserve">     and insurance premiums.</t>
  </si>
  <si>
    <t xml:space="preserve">f) Estimated annual returns to land and management is the difference between the estimated revenue and the sum of the estimated </t>
  </si>
  <si>
    <t xml:space="preserve">     operating, investment, ownership, and labor costs.</t>
  </si>
  <si>
    <t xml:space="preserve">g) Estimated annual net cash flow for various debt repayment periods and interest rates is the difference between estimated annual </t>
  </si>
  <si>
    <t xml:space="preserve">     revenue and estimated annual cash requirements.</t>
  </si>
  <si>
    <t>Prepared by Tom Vukina, Extension Economist, NCSU, Nov. 2003</t>
  </si>
  <si>
    <t>HATCHING EGGS: Enterprise Budget for a Contract Grower (w/o cool cells)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</si>
</sst>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7" formatCode="&quot;$&quot;#,##0.00_);\(&quot;$&quot;#,##0.00\)"/>
    <numFmt numFmtId="164" formatCode="&quot;$&quot;##.000"/>
    <numFmt numFmtId="165" formatCode="&quot;$&quot;0.00"/>
    <numFmt numFmtId="166" formatCode="0.000"/>
  </numFmts>
  <fonts count="4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left"/>
    </xf>
    <xf numFmtId="0" fontId="2" fillId="0" borderId="0" xfId="0" applyFont="1"/>
    <xf numFmtId="3" fontId="1" fillId="0" borderId="0" xfId="0" applyNumberFormat="1" applyFont="1"/>
    <xf numFmtId="5" fontId="1" fillId="0" borderId="0" xfId="0" applyNumberFormat="1" applyFont="1"/>
    <xf numFmtId="0" fontId="1" fillId="0" borderId="0" xfId="0" applyFont="1" applyAlignment="1">
      <alignment horizontal="left"/>
    </xf>
    <xf numFmtId="2" fontId="1" fillId="0" borderId="0" xfId="0" applyNumberFormat="1" applyFont="1"/>
    <xf numFmtId="4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3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164" fontId="1" fillId="0" borderId="0" xfId="0" applyNumberFormat="1" applyFont="1" applyBorder="1"/>
    <xf numFmtId="5" fontId="1" fillId="0" borderId="0" xfId="0" applyNumberFormat="1" applyFont="1" applyBorder="1"/>
    <xf numFmtId="7" fontId="1" fillId="0" borderId="5" xfId="0" applyNumberFormat="1" applyFont="1" applyBorder="1"/>
    <xf numFmtId="164" fontId="1" fillId="0" borderId="7" xfId="0" applyNumberFormat="1" applyFont="1" applyBorder="1"/>
    <xf numFmtId="3" fontId="1" fillId="0" borderId="0" xfId="0" applyNumberFormat="1" applyFont="1" applyBorder="1"/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/>
    <xf numFmtId="5" fontId="1" fillId="0" borderId="2" xfId="0" applyNumberFormat="1" applyFont="1" applyBorder="1"/>
    <xf numFmtId="7" fontId="1" fillId="0" borderId="3" xfId="0" applyNumberFormat="1" applyFont="1" applyBorder="1"/>
    <xf numFmtId="3" fontId="1" fillId="0" borderId="7" xfId="0" applyNumberFormat="1" applyFont="1" applyBorder="1"/>
    <xf numFmtId="5" fontId="1" fillId="0" borderId="7" xfId="0" applyNumberFormat="1" applyFont="1" applyBorder="1"/>
    <xf numFmtId="7" fontId="1" fillId="0" borderId="8" xfId="0" applyNumberFormat="1" applyFont="1" applyBorder="1"/>
    <xf numFmtId="10" fontId="1" fillId="0" borderId="2" xfId="0" applyNumberFormat="1" applyFont="1" applyBorder="1"/>
    <xf numFmtId="10" fontId="1" fillId="0" borderId="0" xfId="0" applyNumberFormat="1" applyFont="1" applyBorder="1"/>
    <xf numFmtId="10" fontId="1" fillId="0" borderId="7" xfId="0" applyNumberFormat="1" applyFont="1" applyBorder="1"/>
    <xf numFmtId="7" fontId="1" fillId="0" borderId="7" xfId="0" applyNumberFormat="1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9" xfId="0" applyFont="1" applyBorder="1" applyAlignment="1">
      <alignment horizontal="centerContinuous"/>
    </xf>
    <xf numFmtId="165" fontId="1" fillId="0" borderId="1" xfId="0" applyNumberFormat="1" applyFont="1" applyBorder="1"/>
    <xf numFmtId="166" fontId="1" fillId="0" borderId="2" xfId="0" applyNumberFormat="1" applyFont="1" applyBorder="1"/>
    <xf numFmtId="165" fontId="1" fillId="0" borderId="3" xfId="0" applyNumberFormat="1" applyFont="1" applyBorder="1"/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Continuous"/>
    </xf>
    <xf numFmtId="9" fontId="1" fillId="0" borderId="13" xfId="0" applyNumberFormat="1" applyFont="1" applyBorder="1" applyAlignment="1">
      <alignment horizontal="center"/>
    </xf>
    <xf numFmtId="9" fontId="1" fillId="0" borderId="14" xfId="0" applyNumberFormat="1" applyFont="1" applyBorder="1" applyAlignment="1">
      <alignment horizontal="center"/>
    </xf>
    <xf numFmtId="9" fontId="1" fillId="0" borderId="15" xfId="0" applyNumberFormat="1" applyFont="1" applyBorder="1" applyAlignment="1">
      <alignment horizontal="center"/>
    </xf>
    <xf numFmtId="0" fontId="1" fillId="0" borderId="10" xfId="0" applyFont="1" applyBorder="1"/>
    <xf numFmtId="9" fontId="1" fillId="0" borderId="1" xfId="0" applyNumberFormat="1" applyFont="1" applyBorder="1"/>
    <xf numFmtId="9" fontId="1" fillId="0" borderId="2" xfId="0" applyNumberFormat="1" applyFont="1" applyBorder="1"/>
    <xf numFmtId="9" fontId="1" fillId="0" borderId="3" xfId="0" applyNumberFormat="1" applyFont="1" applyBorder="1"/>
    <xf numFmtId="0" fontId="1" fillId="0" borderId="10" xfId="0" applyFont="1" applyBorder="1" applyAlignment="1">
      <alignment horizontal="centerContinuous"/>
    </xf>
    <xf numFmtId="5" fontId="1" fillId="0" borderId="5" xfId="0" applyNumberFormat="1" applyFont="1" applyBorder="1"/>
    <xf numFmtId="0" fontId="0" fillId="0" borderId="4" xfId="0" applyBorder="1"/>
    <xf numFmtId="5" fontId="1" fillId="0" borderId="4" xfId="0" applyNumberFormat="1" applyFont="1" applyBorder="1"/>
    <xf numFmtId="0" fontId="0" fillId="0" borderId="10" xfId="0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tabSelected="1" workbookViewId="0">
      <selection activeCell="J5" sqref="J5"/>
    </sheetView>
  </sheetViews>
  <sheetFormatPr defaultRowHeight="15" x14ac:dyDescent="0.25"/>
  <cols>
    <col min="3" max="4" width="11.5703125" bestFit="1" customWidth="1"/>
    <col min="5" max="5" width="11" bestFit="1" customWidth="1"/>
    <col min="6" max="11" width="10.28515625" bestFit="1" customWidth="1"/>
  </cols>
  <sheetData>
    <row r="1" spans="1:11" ht="15.75" x14ac:dyDescent="0.25">
      <c r="A1" s="3" t="s">
        <v>88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69" t="s">
        <v>87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x14ac:dyDescent="0.25">
      <c r="A5" s="1" t="s">
        <v>1</v>
      </c>
      <c r="B5" s="1"/>
      <c r="C5" s="1"/>
      <c r="D5" s="1"/>
      <c r="E5" s="1"/>
      <c r="F5" s="1"/>
      <c r="G5" s="4">
        <v>33600</v>
      </c>
      <c r="H5" s="1" t="s">
        <v>2</v>
      </c>
      <c r="I5" s="1"/>
      <c r="J5" s="1"/>
      <c r="K5" s="1"/>
    </row>
    <row r="6" spans="1:11" ht="15.75" x14ac:dyDescent="0.25">
      <c r="A6" s="1" t="s">
        <v>3</v>
      </c>
      <c r="B6" s="1"/>
      <c r="C6" s="1"/>
      <c r="D6" s="5">
        <v>195000</v>
      </c>
      <c r="E6" s="1"/>
      <c r="F6" s="1"/>
      <c r="G6" s="1"/>
      <c r="H6" s="1"/>
      <c r="I6" s="1"/>
      <c r="J6" s="1"/>
      <c r="K6" s="1"/>
    </row>
    <row r="7" spans="1:11" ht="15.75" x14ac:dyDescent="0.25">
      <c r="A7" s="1" t="s">
        <v>4</v>
      </c>
      <c r="B7" s="1"/>
      <c r="C7" s="1"/>
      <c r="D7" s="5">
        <v>195000</v>
      </c>
      <c r="E7" s="1"/>
      <c r="F7" s="1"/>
      <c r="G7" s="1"/>
      <c r="H7" s="1"/>
      <c r="I7" s="1"/>
      <c r="J7" s="1"/>
      <c r="K7" s="1"/>
    </row>
    <row r="8" spans="1:11" ht="15.75" x14ac:dyDescent="0.25">
      <c r="A8" s="6" t="s">
        <v>5</v>
      </c>
      <c r="B8" s="1"/>
      <c r="C8" s="1"/>
      <c r="D8" s="5"/>
      <c r="E8" s="1"/>
      <c r="F8" s="1"/>
      <c r="G8" s="1"/>
      <c r="H8" s="1"/>
      <c r="I8" s="1"/>
      <c r="J8" s="1"/>
      <c r="K8" s="1"/>
    </row>
    <row r="9" spans="1:11" ht="15.75" x14ac:dyDescent="0.25">
      <c r="A9" s="6" t="s">
        <v>6</v>
      </c>
      <c r="B9" s="1"/>
      <c r="C9" s="1"/>
      <c r="D9" s="5">
        <v>10000</v>
      </c>
      <c r="E9" s="1"/>
      <c r="F9" s="1"/>
      <c r="G9" s="1"/>
      <c r="H9" s="1"/>
      <c r="I9" s="1"/>
      <c r="J9" s="1"/>
      <c r="K9" s="1"/>
    </row>
    <row r="10" spans="1:11" ht="15.75" x14ac:dyDescent="0.25">
      <c r="A10" s="1" t="s">
        <v>7</v>
      </c>
      <c r="B10" s="1"/>
      <c r="C10" s="1"/>
      <c r="D10" s="5">
        <f>SUM(D6:D9)</f>
        <v>400000</v>
      </c>
      <c r="E10" s="1"/>
      <c r="F10" s="1"/>
      <c r="G10" s="1"/>
      <c r="H10" s="1"/>
      <c r="I10" s="1"/>
      <c r="J10" s="1"/>
      <c r="K10" s="1"/>
    </row>
    <row r="11" spans="1:11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1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 x14ac:dyDescent="0.25">
      <c r="A13" s="1" t="s">
        <v>9</v>
      </c>
      <c r="B13" s="1"/>
      <c r="C13" s="1"/>
      <c r="D13" s="1"/>
      <c r="E13" s="1"/>
      <c r="F13" s="1"/>
      <c r="G13" s="1">
        <v>0</v>
      </c>
      <c r="H13" s="1"/>
      <c r="I13" s="1"/>
      <c r="J13" s="1"/>
      <c r="K13" s="1"/>
    </row>
    <row r="14" spans="1:11" ht="15.75" x14ac:dyDescent="0.25">
      <c r="A14" s="1" t="s">
        <v>10</v>
      </c>
      <c r="B14" s="1"/>
      <c r="C14" s="1"/>
      <c r="D14" s="1"/>
      <c r="E14" s="1"/>
      <c r="F14" s="1"/>
      <c r="G14" s="4">
        <v>40</v>
      </c>
      <c r="H14" s="1"/>
      <c r="I14" s="1"/>
      <c r="J14" s="1"/>
      <c r="K14" s="1"/>
    </row>
    <row r="15" spans="1:11" ht="15.75" x14ac:dyDescent="0.25">
      <c r="A15" s="1" t="s">
        <v>11</v>
      </c>
      <c r="B15" s="1"/>
      <c r="C15" s="1"/>
      <c r="D15" s="1"/>
      <c r="E15" s="1"/>
      <c r="F15" s="1"/>
      <c r="G15" s="4">
        <v>4</v>
      </c>
      <c r="H15" s="1"/>
      <c r="I15" s="1"/>
      <c r="J15" s="1"/>
      <c r="K15" s="1"/>
    </row>
    <row r="16" spans="1:11" ht="15.75" x14ac:dyDescent="0.25">
      <c r="A16" s="1" t="s">
        <v>12</v>
      </c>
      <c r="B16" s="1"/>
      <c r="C16" s="1"/>
      <c r="D16" s="1"/>
      <c r="E16" s="1"/>
      <c r="F16" s="1"/>
      <c r="G16" s="4">
        <v>16800</v>
      </c>
      <c r="H16" s="1"/>
      <c r="I16" s="1"/>
      <c r="J16" s="1"/>
      <c r="K16" s="1"/>
    </row>
    <row r="17" spans="1:11" ht="15.75" x14ac:dyDescent="0.25">
      <c r="A17" s="1" t="s">
        <v>13</v>
      </c>
      <c r="B17" s="1"/>
      <c r="C17" s="1"/>
      <c r="D17" s="1"/>
      <c r="E17" s="1"/>
      <c r="F17" s="1"/>
      <c r="G17" s="4">
        <v>1904</v>
      </c>
      <c r="H17" s="1"/>
      <c r="I17" s="1"/>
      <c r="J17" s="1"/>
      <c r="K17" s="1"/>
    </row>
    <row r="18" spans="1:11" ht="15.75" x14ac:dyDescent="0.25">
      <c r="A18" s="1" t="s">
        <v>14</v>
      </c>
      <c r="B18" s="1"/>
      <c r="C18" s="1"/>
      <c r="D18" s="1"/>
      <c r="E18" s="1"/>
      <c r="F18" s="1"/>
      <c r="G18" s="4">
        <f>G20+G19</f>
        <v>232084</v>
      </c>
      <c r="H18" s="1"/>
      <c r="I18" s="1"/>
      <c r="J18" s="1"/>
      <c r="K18" s="1"/>
    </row>
    <row r="19" spans="1:11" ht="15.75" x14ac:dyDescent="0.25">
      <c r="A19" s="1" t="s">
        <v>15</v>
      </c>
      <c r="B19" s="1"/>
      <c r="C19" s="1"/>
      <c r="D19" s="1"/>
      <c r="E19" s="1"/>
      <c r="F19" s="1"/>
      <c r="G19" s="4">
        <v>228316</v>
      </c>
      <c r="H19" s="1"/>
      <c r="I19" s="1"/>
      <c r="J19" s="1"/>
      <c r="K19" s="1"/>
    </row>
    <row r="20" spans="1:11" ht="15.75" x14ac:dyDescent="0.25">
      <c r="A20" s="1" t="s">
        <v>16</v>
      </c>
      <c r="B20" s="1"/>
      <c r="C20" s="1"/>
      <c r="D20" s="1"/>
      <c r="E20" s="1"/>
      <c r="F20" s="1"/>
      <c r="G20" s="4">
        <v>3768</v>
      </c>
      <c r="H20" s="1"/>
      <c r="I20" s="1"/>
      <c r="J20" s="1"/>
      <c r="K20" s="1"/>
    </row>
    <row r="21" spans="1:11" ht="15.75" x14ac:dyDescent="0.25">
      <c r="A21" s="1" t="s">
        <v>17</v>
      </c>
      <c r="B21" s="1"/>
      <c r="C21" s="1"/>
      <c r="D21" s="1"/>
      <c r="E21" s="1"/>
      <c r="F21" s="1"/>
      <c r="G21" s="7">
        <v>85.05</v>
      </c>
      <c r="H21" s="1"/>
      <c r="I21" s="1"/>
      <c r="J21" s="1"/>
      <c r="K21" s="1"/>
    </row>
    <row r="22" spans="1:11" ht="15.75" x14ac:dyDescent="0.25">
      <c r="A22" s="1" t="s">
        <v>18</v>
      </c>
      <c r="B22" s="1"/>
      <c r="C22" s="1"/>
      <c r="D22" s="1"/>
      <c r="E22" s="1"/>
      <c r="F22" s="1"/>
      <c r="G22" s="8">
        <v>6.8</v>
      </c>
      <c r="H22" s="1"/>
      <c r="I22" s="1"/>
      <c r="J22" s="1"/>
      <c r="K22" s="1"/>
    </row>
    <row r="23" spans="1:11" ht="15.75" x14ac:dyDescent="0.25">
      <c r="A23" s="1" t="s">
        <v>19</v>
      </c>
      <c r="B23" s="1"/>
      <c r="C23" s="1"/>
      <c r="D23" s="1"/>
      <c r="E23" s="1"/>
      <c r="F23" s="1"/>
      <c r="G23" s="4"/>
      <c r="H23" s="1"/>
      <c r="I23" s="1"/>
      <c r="J23" s="1"/>
      <c r="K23" s="1"/>
    </row>
    <row r="24" spans="1:11" ht="15.75" x14ac:dyDescent="0.25">
      <c r="A24" s="1"/>
      <c r="B24" s="1"/>
      <c r="C24" s="1"/>
      <c r="D24" s="1"/>
      <c r="E24" s="1"/>
      <c r="F24" s="1"/>
      <c r="G24" s="4"/>
      <c r="H24" s="1"/>
      <c r="I24" s="1"/>
      <c r="J24" s="1"/>
      <c r="K24" s="1"/>
    </row>
    <row r="25" spans="1:11" ht="15.75" x14ac:dyDescent="0.25">
      <c r="A25" s="9"/>
      <c r="B25" s="10"/>
      <c r="C25" s="10"/>
      <c r="D25" s="10"/>
      <c r="E25" s="11"/>
      <c r="F25" s="10"/>
      <c r="G25" s="10"/>
      <c r="H25" s="10"/>
      <c r="I25" s="10"/>
      <c r="J25" s="12" t="s">
        <v>20</v>
      </c>
      <c r="K25" s="1"/>
    </row>
    <row r="26" spans="1:11" ht="15.75" x14ac:dyDescent="0.25">
      <c r="A26" s="13" t="s">
        <v>21</v>
      </c>
      <c r="B26" s="14"/>
      <c r="C26" s="14"/>
      <c r="D26" s="14"/>
      <c r="E26" s="15"/>
      <c r="F26" s="16" t="s">
        <v>22</v>
      </c>
      <c r="G26" s="16" t="s">
        <v>23</v>
      </c>
      <c r="H26" s="16" t="s">
        <v>24</v>
      </c>
      <c r="I26" s="16" t="s">
        <v>25</v>
      </c>
      <c r="J26" s="17" t="s">
        <v>25</v>
      </c>
      <c r="K26" s="1"/>
    </row>
    <row r="27" spans="1:11" ht="15.75" x14ac:dyDescent="0.25">
      <c r="A27" s="18"/>
      <c r="B27" s="19"/>
      <c r="C27" s="19"/>
      <c r="D27" s="19"/>
      <c r="E27" s="20"/>
      <c r="F27" s="21"/>
      <c r="G27" s="21"/>
      <c r="H27" s="21"/>
      <c r="I27" s="21"/>
      <c r="J27" s="22"/>
      <c r="K27" s="1"/>
    </row>
    <row r="28" spans="1:11" ht="15.75" x14ac:dyDescent="0.25">
      <c r="A28" s="23" t="s">
        <v>26</v>
      </c>
      <c r="B28" s="24"/>
      <c r="C28" s="24"/>
      <c r="D28" s="24"/>
      <c r="E28" s="25"/>
      <c r="F28" s="16"/>
      <c r="G28" s="16"/>
      <c r="H28" s="26"/>
      <c r="I28" s="16"/>
      <c r="J28" s="27"/>
      <c r="K28" s="1"/>
    </row>
    <row r="29" spans="1:11" ht="15.75" x14ac:dyDescent="0.25">
      <c r="A29" s="23"/>
      <c r="B29" s="24" t="s">
        <v>27</v>
      </c>
      <c r="C29" s="24"/>
      <c r="D29" s="24"/>
      <c r="E29" s="25"/>
      <c r="F29" s="16" t="s">
        <v>28</v>
      </c>
      <c r="G29" s="28">
        <v>2.5000000000000001E-2</v>
      </c>
      <c r="H29" s="26">
        <f>G15*(G16+G17)</f>
        <v>74816</v>
      </c>
      <c r="I29" s="29">
        <f t="shared" ref="I29:I36" si="0">G29*H29</f>
        <v>1870.4</v>
      </c>
      <c r="J29" s="27"/>
      <c r="K29" s="1"/>
    </row>
    <row r="30" spans="1:11" ht="15.75" x14ac:dyDescent="0.25">
      <c r="A30" s="23"/>
      <c r="B30" s="24" t="s">
        <v>29</v>
      </c>
      <c r="C30" s="24"/>
      <c r="D30" s="24"/>
      <c r="E30" s="25"/>
      <c r="F30" s="16" t="s">
        <v>30</v>
      </c>
      <c r="G30" s="28">
        <v>0.32</v>
      </c>
      <c r="H30" s="26">
        <f>G19</f>
        <v>228316</v>
      </c>
      <c r="I30" s="29">
        <f t="shared" si="0"/>
        <v>73061.119999999995</v>
      </c>
      <c r="J30" s="27"/>
      <c r="K30" s="1"/>
    </row>
    <row r="31" spans="1:11" ht="15.75" x14ac:dyDescent="0.25">
      <c r="A31" s="23"/>
      <c r="B31" s="24" t="s">
        <v>31</v>
      </c>
      <c r="C31" s="24"/>
      <c r="D31" s="24"/>
      <c r="E31" s="25"/>
      <c r="F31" s="16" t="s">
        <v>30</v>
      </c>
      <c r="G31" s="28">
        <v>0.09</v>
      </c>
      <c r="H31" s="26">
        <f>G20</f>
        <v>3768</v>
      </c>
      <c r="I31" s="29">
        <f t="shared" si="0"/>
        <v>339.12</v>
      </c>
      <c r="J31" s="30"/>
      <c r="K31" s="1"/>
    </row>
    <row r="32" spans="1:11" ht="15.75" x14ac:dyDescent="0.25">
      <c r="A32" s="23"/>
      <c r="B32" s="24" t="s">
        <v>32</v>
      </c>
      <c r="C32" s="24"/>
      <c r="D32" s="24"/>
      <c r="E32" s="25"/>
      <c r="F32" s="16" t="s">
        <v>30</v>
      </c>
      <c r="G32" s="28">
        <f>IF(D8&gt;0,0.03,0)</f>
        <v>0</v>
      </c>
      <c r="H32" s="26">
        <f>G19</f>
        <v>228316</v>
      </c>
      <c r="I32" s="29">
        <f t="shared" si="0"/>
        <v>0</v>
      </c>
      <c r="J32" s="30"/>
      <c r="K32" s="1"/>
    </row>
    <row r="33" spans="1:11" ht="15.75" x14ac:dyDescent="0.25">
      <c r="A33" s="23"/>
      <c r="B33" s="24" t="s">
        <v>33</v>
      </c>
      <c r="C33" s="24"/>
      <c r="D33" s="24"/>
      <c r="E33" s="25"/>
      <c r="F33" s="16" t="s">
        <v>30</v>
      </c>
      <c r="G33" s="28">
        <f>IF(D9&gt;0,0.02,0)</f>
        <v>0.02</v>
      </c>
      <c r="H33" s="26">
        <f>G19</f>
        <v>228316</v>
      </c>
      <c r="I33" s="29">
        <f t="shared" si="0"/>
        <v>4566.32</v>
      </c>
      <c r="J33" s="30"/>
      <c r="K33" s="1"/>
    </row>
    <row r="34" spans="1:11" ht="15.75" x14ac:dyDescent="0.25">
      <c r="A34" s="23"/>
      <c r="B34" s="24" t="s">
        <v>34</v>
      </c>
      <c r="C34" s="24"/>
      <c r="D34" s="24"/>
      <c r="E34" s="25"/>
      <c r="F34" s="16" t="s">
        <v>30</v>
      </c>
      <c r="G34" s="28">
        <f>G13/100</f>
        <v>0</v>
      </c>
      <c r="H34" s="26">
        <f>G19</f>
        <v>228316</v>
      </c>
      <c r="I34" s="29">
        <f t="shared" si="0"/>
        <v>0</v>
      </c>
      <c r="J34" s="30"/>
      <c r="K34" s="1"/>
    </row>
    <row r="35" spans="1:11" ht="15.75" x14ac:dyDescent="0.25">
      <c r="A35" s="23"/>
      <c r="B35" s="24" t="s">
        <v>35</v>
      </c>
      <c r="C35" s="24"/>
      <c r="D35" s="24"/>
      <c r="E35" s="25"/>
      <c r="F35" s="16" t="s">
        <v>30</v>
      </c>
      <c r="G35" s="28">
        <f>IF(G13=0,(G21-84)*0.01,IF(G21&gt;84,(G21-84)*0.01,IF(G21&lt;82,(G21-82)*0.01,0)))</f>
        <v>1.0499999999999971E-2</v>
      </c>
      <c r="H35" s="26">
        <f>G19</f>
        <v>228316</v>
      </c>
      <c r="I35" s="29">
        <f t="shared" si="0"/>
        <v>2397.3179999999934</v>
      </c>
      <c r="J35" s="30"/>
      <c r="K35" s="1"/>
    </row>
    <row r="36" spans="1:11" ht="15.75" x14ac:dyDescent="0.25">
      <c r="A36" s="23"/>
      <c r="B36" s="24" t="s">
        <v>36</v>
      </c>
      <c r="C36" s="24"/>
      <c r="D36" s="24"/>
      <c r="E36" s="25"/>
      <c r="F36" s="16" t="s">
        <v>30</v>
      </c>
      <c r="G36" s="28">
        <f>IF(G13=0,(7.75-G22)*0.04,(8-G22)*0.04)</f>
        <v>3.8000000000000006E-2</v>
      </c>
      <c r="H36" s="26">
        <f>G19</f>
        <v>228316</v>
      </c>
      <c r="I36" s="29">
        <f t="shared" si="0"/>
        <v>8676.0080000000016</v>
      </c>
      <c r="J36" s="30"/>
      <c r="K36" s="1"/>
    </row>
    <row r="37" spans="1:11" ht="15.75" x14ac:dyDescent="0.25">
      <c r="A37" s="23" t="s">
        <v>37</v>
      </c>
      <c r="B37" s="24"/>
      <c r="C37" s="24"/>
      <c r="D37" s="24"/>
      <c r="E37" s="25"/>
      <c r="F37" s="16"/>
      <c r="G37" s="31"/>
      <c r="H37" s="32"/>
      <c r="I37" s="29">
        <f>SUM(I29:I36)</f>
        <v>90910.285999999993</v>
      </c>
      <c r="J37" s="30"/>
      <c r="K37" s="1"/>
    </row>
    <row r="38" spans="1:11" ht="15.75" x14ac:dyDescent="0.25">
      <c r="A38" s="9"/>
      <c r="B38" s="10"/>
      <c r="C38" s="10"/>
      <c r="D38" s="10"/>
      <c r="E38" s="11"/>
      <c r="F38" s="33"/>
      <c r="G38" s="28"/>
      <c r="H38" s="34"/>
      <c r="I38" s="35"/>
      <c r="J38" s="36"/>
      <c r="K38" s="1"/>
    </row>
    <row r="39" spans="1:11" ht="15.75" x14ac:dyDescent="0.25">
      <c r="A39" s="23" t="s">
        <v>38</v>
      </c>
      <c r="B39" s="24"/>
      <c r="C39" s="24"/>
      <c r="D39" s="24"/>
      <c r="E39" s="25"/>
      <c r="F39" s="16"/>
      <c r="G39" s="28"/>
      <c r="H39" s="32"/>
      <c r="I39" s="29"/>
      <c r="J39" s="30"/>
      <c r="K39" s="1"/>
    </row>
    <row r="40" spans="1:11" ht="15.75" x14ac:dyDescent="0.25">
      <c r="A40" s="23"/>
      <c r="B40" s="24" t="s">
        <v>39</v>
      </c>
      <c r="C40" s="24"/>
      <c r="D40" s="24"/>
      <c r="E40" s="25"/>
      <c r="F40" s="16"/>
      <c r="G40" s="28"/>
      <c r="H40" s="32"/>
      <c r="I40" s="29">
        <v>8500</v>
      </c>
      <c r="J40" s="30"/>
      <c r="K40" s="1"/>
    </row>
    <row r="41" spans="1:11" ht="15.75" x14ac:dyDescent="0.25">
      <c r="A41" s="23"/>
      <c r="B41" s="24" t="s">
        <v>40</v>
      </c>
      <c r="C41" s="24"/>
      <c r="D41" s="24"/>
      <c r="E41" s="25"/>
      <c r="F41" s="16"/>
      <c r="G41" s="28"/>
      <c r="H41" s="32"/>
      <c r="I41" s="29">
        <v>2500</v>
      </c>
      <c r="J41" s="30"/>
      <c r="K41" s="1"/>
    </row>
    <row r="42" spans="1:11" ht="15.75" x14ac:dyDescent="0.25">
      <c r="A42" s="23"/>
      <c r="B42" s="1" t="s">
        <v>41</v>
      </c>
      <c r="C42" s="24"/>
      <c r="D42" s="24"/>
      <c r="E42" s="25"/>
      <c r="F42" s="16"/>
      <c r="G42" s="28"/>
      <c r="H42" s="32"/>
      <c r="I42" s="29">
        <v>1000</v>
      </c>
      <c r="J42" s="30"/>
      <c r="K42" s="1"/>
    </row>
    <row r="43" spans="1:11" ht="15.75" x14ac:dyDescent="0.25">
      <c r="A43" s="18" t="s">
        <v>42</v>
      </c>
      <c r="B43" s="19"/>
      <c r="C43" s="19"/>
      <c r="D43" s="19"/>
      <c r="E43" s="20"/>
      <c r="F43" s="21"/>
      <c r="G43" s="31"/>
      <c r="H43" s="37"/>
      <c r="I43" s="38">
        <f>SUM(I40:I42)</f>
        <v>12000</v>
      </c>
      <c r="J43" s="39"/>
      <c r="K43" s="1"/>
    </row>
    <row r="44" spans="1:11" ht="15.75" x14ac:dyDescent="0.25">
      <c r="A44" s="9"/>
      <c r="B44" s="10"/>
      <c r="C44" s="10"/>
      <c r="D44" s="10"/>
      <c r="E44" s="11"/>
      <c r="F44" s="33"/>
      <c r="G44" s="28"/>
      <c r="H44" s="34"/>
      <c r="I44" s="35"/>
      <c r="J44" s="36"/>
      <c r="K44" s="1"/>
    </row>
    <row r="45" spans="1:11" ht="15.75" x14ac:dyDescent="0.25">
      <c r="A45" s="18" t="s">
        <v>43</v>
      </c>
      <c r="B45" s="19"/>
      <c r="C45" s="19"/>
      <c r="D45" s="19"/>
      <c r="E45" s="20"/>
      <c r="F45" s="21"/>
      <c r="G45" s="31"/>
      <c r="H45" s="37"/>
      <c r="I45" s="38">
        <f>I37-I43</f>
        <v>78910.285999999993</v>
      </c>
      <c r="J45" s="39"/>
      <c r="K45" s="1"/>
    </row>
    <row r="46" spans="1:11" ht="15.75" x14ac:dyDescent="0.25">
      <c r="A46" s="9"/>
      <c r="B46" s="10"/>
      <c r="C46" s="10"/>
      <c r="D46" s="10"/>
      <c r="E46" s="11"/>
      <c r="F46" s="33"/>
      <c r="G46" s="10"/>
      <c r="H46" s="34"/>
      <c r="I46" s="35"/>
      <c r="J46" s="36"/>
      <c r="K46" s="1"/>
    </row>
    <row r="47" spans="1:11" ht="15.75" x14ac:dyDescent="0.25">
      <c r="A47" s="18" t="s">
        <v>44</v>
      </c>
      <c r="B47" s="19"/>
      <c r="C47" s="19"/>
      <c r="D47" s="19"/>
      <c r="E47" s="20"/>
      <c r="F47" s="21"/>
      <c r="G47" s="31">
        <v>0.08</v>
      </c>
      <c r="H47" s="37"/>
      <c r="I47" s="38">
        <f>D10/2*G47</f>
        <v>16000</v>
      </c>
      <c r="J47" s="39"/>
      <c r="K47" s="1"/>
    </row>
    <row r="48" spans="1:11" ht="15.75" x14ac:dyDescent="0.25">
      <c r="A48" s="9"/>
      <c r="B48" s="10"/>
      <c r="C48" s="10"/>
      <c r="D48" s="10"/>
      <c r="E48" s="11"/>
      <c r="F48" s="33"/>
      <c r="G48" s="10"/>
      <c r="H48" s="34"/>
      <c r="I48" s="35"/>
      <c r="J48" s="36"/>
      <c r="K48" s="1"/>
    </row>
    <row r="49" spans="1:11" ht="15.75" x14ac:dyDescent="0.25">
      <c r="A49" s="18" t="s">
        <v>45</v>
      </c>
      <c r="B49" s="19"/>
      <c r="C49" s="19"/>
      <c r="D49" s="19"/>
      <c r="E49" s="20"/>
      <c r="F49" s="21"/>
      <c r="G49" s="19"/>
      <c r="H49" s="37"/>
      <c r="I49" s="38">
        <f>I45-I47</f>
        <v>62910.285999999993</v>
      </c>
      <c r="J49" s="39"/>
      <c r="K49" s="1"/>
    </row>
    <row r="50" spans="1:11" ht="15.75" x14ac:dyDescent="0.25">
      <c r="A50" s="9"/>
      <c r="B50" s="10"/>
      <c r="C50" s="10"/>
      <c r="D50" s="10"/>
      <c r="E50" s="11"/>
      <c r="F50" s="33"/>
      <c r="G50" s="40"/>
      <c r="H50" s="34"/>
      <c r="I50" s="35"/>
      <c r="J50" s="36"/>
      <c r="K50" s="1"/>
    </row>
    <row r="51" spans="1:11" ht="15.75" x14ac:dyDescent="0.25">
      <c r="A51" s="23" t="s">
        <v>46</v>
      </c>
      <c r="B51" s="24"/>
      <c r="C51" s="24"/>
      <c r="D51" s="24"/>
      <c r="E51" s="25"/>
      <c r="F51" s="16"/>
      <c r="G51" s="41"/>
      <c r="H51" s="32"/>
      <c r="I51" s="29"/>
      <c r="J51" s="30"/>
      <c r="K51" s="1"/>
    </row>
    <row r="52" spans="1:11" ht="15.75" x14ac:dyDescent="0.25">
      <c r="A52" s="23"/>
      <c r="B52" s="24" t="s">
        <v>47</v>
      </c>
      <c r="C52" s="24"/>
      <c r="D52" s="24"/>
      <c r="E52" s="25"/>
      <c r="F52" s="16"/>
      <c r="G52" s="41"/>
      <c r="H52" s="32"/>
      <c r="I52" s="29">
        <f>$D$6/20+($D$7+$D$8+$D$9)/10</f>
        <v>30250</v>
      </c>
      <c r="J52" s="30"/>
      <c r="K52" s="1"/>
    </row>
    <row r="53" spans="1:11" ht="15.75" x14ac:dyDescent="0.25">
      <c r="A53" s="23"/>
      <c r="B53" s="24" t="s">
        <v>48</v>
      </c>
      <c r="C53" s="24"/>
      <c r="D53" s="24"/>
      <c r="E53" s="25"/>
      <c r="F53" s="16"/>
      <c r="G53" s="41">
        <v>6.4999999999999997E-3</v>
      </c>
      <c r="H53" s="32"/>
      <c r="I53" s="29"/>
      <c r="J53" s="30"/>
      <c r="K53" s="1"/>
    </row>
    <row r="54" spans="1:11" ht="15.75" x14ac:dyDescent="0.25">
      <c r="A54" s="23"/>
      <c r="B54" s="24" t="s">
        <v>49</v>
      </c>
      <c r="C54" s="24"/>
      <c r="D54" s="24"/>
      <c r="E54" s="25"/>
      <c r="F54" s="16"/>
      <c r="G54" s="41">
        <v>8.5000000000000006E-3</v>
      </c>
      <c r="H54" s="32"/>
      <c r="I54" s="29">
        <f>D10*G54</f>
        <v>3400.0000000000005</v>
      </c>
      <c r="J54" s="30"/>
      <c r="K54" s="1"/>
    </row>
    <row r="55" spans="1:11" ht="15.75" x14ac:dyDescent="0.25">
      <c r="A55" s="18" t="s">
        <v>50</v>
      </c>
      <c r="B55" s="19"/>
      <c r="C55" s="19"/>
      <c r="D55" s="19"/>
      <c r="E55" s="20"/>
      <c r="F55" s="21"/>
      <c r="G55" s="42"/>
      <c r="H55" s="37"/>
      <c r="I55" s="38">
        <f>SUM(I52:I54)</f>
        <v>33650</v>
      </c>
      <c r="J55" s="39"/>
      <c r="K55" s="1"/>
    </row>
    <row r="56" spans="1:11" ht="15.75" x14ac:dyDescent="0.25">
      <c r="A56" s="9"/>
      <c r="B56" s="10"/>
      <c r="C56" s="10"/>
      <c r="D56" s="10"/>
      <c r="E56" s="11"/>
      <c r="F56" s="33"/>
      <c r="G56" s="10"/>
      <c r="H56" s="34"/>
      <c r="I56" s="35"/>
      <c r="J56" s="36"/>
      <c r="K56" s="1"/>
    </row>
    <row r="57" spans="1:11" ht="15.75" x14ac:dyDescent="0.25">
      <c r="A57" s="18" t="s">
        <v>51</v>
      </c>
      <c r="B57" s="19"/>
      <c r="C57" s="19"/>
      <c r="D57" s="19"/>
      <c r="E57" s="20"/>
      <c r="F57" s="21"/>
      <c r="G57" s="19"/>
      <c r="H57" s="37"/>
      <c r="I57" s="38">
        <f>I49-I55</f>
        <v>29260.285999999993</v>
      </c>
      <c r="J57" s="39"/>
      <c r="K57" s="1"/>
    </row>
    <row r="58" spans="1:11" ht="15.75" x14ac:dyDescent="0.25">
      <c r="A58" s="9"/>
      <c r="B58" s="10"/>
      <c r="C58" s="10"/>
      <c r="D58" s="10"/>
      <c r="E58" s="11"/>
      <c r="F58" s="33"/>
      <c r="G58" s="10"/>
      <c r="H58" s="34"/>
      <c r="I58" s="35"/>
      <c r="J58" s="36"/>
      <c r="K58" s="1"/>
    </row>
    <row r="59" spans="1:11" ht="15.75" x14ac:dyDescent="0.25">
      <c r="A59" s="18" t="s">
        <v>52</v>
      </c>
      <c r="B59" s="19"/>
      <c r="C59" s="19"/>
      <c r="D59" s="19"/>
      <c r="E59" s="20"/>
      <c r="F59" s="21" t="s">
        <v>53</v>
      </c>
      <c r="G59" s="43">
        <v>6</v>
      </c>
      <c r="H59" s="37">
        <f>(G14+G15)*7*3</f>
        <v>924</v>
      </c>
      <c r="I59" s="38">
        <f>G59*H59</f>
        <v>5544</v>
      </c>
      <c r="J59" s="39"/>
      <c r="K59" s="1"/>
    </row>
    <row r="60" spans="1:11" ht="15.75" x14ac:dyDescent="0.25">
      <c r="A60" s="9"/>
      <c r="B60" s="10"/>
      <c r="C60" s="10"/>
      <c r="D60" s="10"/>
      <c r="E60" s="11"/>
      <c r="F60" s="33"/>
      <c r="G60" s="10"/>
      <c r="H60" s="34"/>
      <c r="I60" s="35"/>
      <c r="J60" s="36"/>
      <c r="K60" s="1"/>
    </row>
    <row r="61" spans="1:11" ht="15.75" x14ac:dyDescent="0.25">
      <c r="A61" s="23" t="s">
        <v>54</v>
      </c>
      <c r="B61" s="24"/>
      <c r="C61" s="24"/>
      <c r="D61" s="24"/>
      <c r="E61" s="25"/>
      <c r="F61" s="16"/>
      <c r="G61" s="24"/>
      <c r="H61" s="32"/>
      <c r="I61" s="29">
        <f>I57-I59</f>
        <v>23716.285999999993</v>
      </c>
      <c r="J61" s="30"/>
      <c r="K61" s="1"/>
    </row>
    <row r="62" spans="1:11" ht="15.75" x14ac:dyDescent="0.25">
      <c r="A62" s="18"/>
      <c r="B62" s="19"/>
      <c r="C62" s="19"/>
      <c r="D62" s="19"/>
      <c r="E62" s="20"/>
      <c r="F62" s="21"/>
      <c r="G62" s="19"/>
      <c r="H62" s="37"/>
      <c r="I62" s="38"/>
      <c r="J62" s="39"/>
      <c r="K62" s="1"/>
    </row>
    <row r="63" spans="1:11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x14ac:dyDescent="0.25">
      <c r="A64" s="1" t="s">
        <v>55</v>
      </c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x14ac:dyDescent="0.25">
      <c r="A65" s="1" t="s">
        <v>56</v>
      </c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x14ac:dyDescent="0.25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x14ac:dyDescent="0.25">
      <c r="A70" s="3" t="s">
        <v>57</v>
      </c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x14ac:dyDescent="0.25">
      <c r="A72" s="1" t="s">
        <v>58</v>
      </c>
      <c r="B72" s="1"/>
      <c r="C72" s="5">
        <f>D10</f>
        <v>400000</v>
      </c>
      <c r="D72" s="1"/>
      <c r="E72" s="1" t="s">
        <v>59</v>
      </c>
      <c r="F72" s="1"/>
      <c r="G72" s="5">
        <f>I43</f>
        <v>12000</v>
      </c>
      <c r="H72" s="1"/>
      <c r="I72" s="1"/>
      <c r="J72" s="1"/>
      <c r="K72" s="1"/>
    </row>
    <row r="73" spans="1:11" ht="15.75" x14ac:dyDescent="0.25">
      <c r="A73" s="1"/>
      <c r="B73" s="1"/>
      <c r="C73" s="1"/>
      <c r="D73" s="1"/>
      <c r="E73" s="1" t="s">
        <v>60</v>
      </c>
      <c r="F73" s="1"/>
      <c r="G73" s="5">
        <f>I59</f>
        <v>5544</v>
      </c>
      <c r="H73" s="1"/>
      <c r="I73" s="1"/>
      <c r="J73" s="1"/>
      <c r="K73" s="1"/>
    </row>
    <row r="74" spans="1:11" ht="15.75" x14ac:dyDescent="0.25">
      <c r="A74" s="1"/>
      <c r="B74" s="1"/>
      <c r="C74" s="1"/>
      <c r="D74" s="1"/>
      <c r="E74" s="1" t="s">
        <v>61</v>
      </c>
      <c r="F74" s="1"/>
      <c r="G74" s="5">
        <f>I53+I54</f>
        <v>3400.0000000000005</v>
      </c>
      <c r="H74" s="1"/>
      <c r="I74" s="1"/>
      <c r="J74" s="1"/>
      <c r="K74" s="1"/>
    </row>
    <row r="75" spans="1:11" ht="15.75" x14ac:dyDescent="0.25">
      <c r="A75" s="1"/>
      <c r="B75" s="1"/>
      <c r="C75" s="1"/>
      <c r="D75" s="1"/>
      <c r="E75" s="1" t="s">
        <v>62</v>
      </c>
      <c r="F75" s="1"/>
      <c r="G75" s="5">
        <f>SUM(G72:G74)</f>
        <v>20944</v>
      </c>
      <c r="H75" s="1"/>
      <c r="I75" s="1"/>
      <c r="J75" s="1"/>
      <c r="K75" s="1"/>
    </row>
    <row r="76" spans="1:11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x14ac:dyDescent="0.25">
      <c r="A77" s="44"/>
      <c r="B77" s="45" t="s">
        <v>63</v>
      </c>
      <c r="C77" s="10"/>
      <c r="D77" s="10"/>
      <c r="E77" s="10"/>
      <c r="F77" s="10"/>
      <c r="G77" s="10"/>
      <c r="H77" s="10"/>
      <c r="I77" s="10"/>
      <c r="J77" s="10"/>
      <c r="K77" s="11"/>
    </row>
    <row r="78" spans="1:11" ht="15.75" x14ac:dyDescent="0.25">
      <c r="A78" s="46" t="s">
        <v>64</v>
      </c>
      <c r="B78" s="47" t="s">
        <v>65</v>
      </c>
      <c r="C78" s="14" t="s">
        <v>66</v>
      </c>
      <c r="D78" s="14"/>
      <c r="E78" s="14"/>
      <c r="F78" s="14"/>
      <c r="G78" s="14"/>
      <c r="H78" s="14"/>
      <c r="I78" s="14"/>
      <c r="J78" s="14"/>
      <c r="K78" s="15"/>
    </row>
    <row r="79" spans="1:11" ht="15.75" x14ac:dyDescent="0.25">
      <c r="A79" s="48"/>
      <c r="B79" s="49" t="s">
        <v>67</v>
      </c>
      <c r="C79" s="19"/>
      <c r="D79" s="19"/>
      <c r="E79" s="19"/>
      <c r="F79" s="19"/>
      <c r="G79" s="19"/>
      <c r="H79" s="19"/>
      <c r="I79" s="19"/>
      <c r="J79" s="19"/>
      <c r="K79" s="20"/>
    </row>
    <row r="80" spans="1:11" ht="15.75" x14ac:dyDescent="0.25">
      <c r="A80" s="50" t="s">
        <v>68</v>
      </c>
      <c r="B80" s="51"/>
      <c r="C80" s="52"/>
      <c r="D80" s="53">
        <f>G30+G32+G33+G34</f>
        <v>0.34</v>
      </c>
      <c r="E80" s="54"/>
      <c r="F80" s="52"/>
      <c r="G80" s="53">
        <f>D80+G35+G36</f>
        <v>0.38849999999999996</v>
      </c>
      <c r="H80" s="54"/>
      <c r="I80" s="52"/>
      <c r="J80" s="53">
        <f>G80+0.02</f>
        <v>0.40849999999999997</v>
      </c>
      <c r="K80" s="54"/>
    </row>
    <row r="81" spans="1:11" ht="15.75" x14ac:dyDescent="0.25">
      <c r="A81" s="55" t="s">
        <v>69</v>
      </c>
      <c r="B81" s="56"/>
      <c r="C81" s="57">
        <v>7.0000000000000007E-2</v>
      </c>
      <c r="D81" s="58">
        <v>0.08</v>
      </c>
      <c r="E81" s="59">
        <v>0.1</v>
      </c>
      <c r="F81" s="57">
        <v>7.0000000000000007E-2</v>
      </c>
      <c r="G81" s="58">
        <v>0.08</v>
      </c>
      <c r="H81" s="59">
        <v>0.1</v>
      </c>
      <c r="I81" s="57">
        <v>7.0000000000000007E-2</v>
      </c>
      <c r="J81" s="58">
        <v>0.08</v>
      </c>
      <c r="K81" s="59">
        <v>0.1</v>
      </c>
    </row>
    <row r="82" spans="1:11" ht="15.75" x14ac:dyDescent="0.25">
      <c r="A82" s="60"/>
      <c r="B82" s="60"/>
      <c r="C82" s="61"/>
      <c r="D82" s="62"/>
      <c r="E82" s="63"/>
      <c r="F82" s="61"/>
      <c r="G82" s="62"/>
      <c r="H82" s="63"/>
      <c r="I82" s="61"/>
      <c r="J82" s="62"/>
      <c r="K82" s="63"/>
    </row>
    <row r="83" spans="1:11" ht="15.75" x14ac:dyDescent="0.25">
      <c r="A83" s="47" t="s">
        <v>70</v>
      </c>
      <c r="B83" s="64"/>
      <c r="C83" s="29">
        <f>$I$29+$I$31+$H$30*$D$80</f>
        <v>79836.960000000006</v>
      </c>
      <c r="D83" s="29">
        <f>$I$29+$I$31+$H$30*$D$80</f>
        <v>79836.960000000006</v>
      </c>
      <c r="E83" s="65">
        <f>$I$29+$I$31+$H$30*$D$80</f>
        <v>79836.960000000006</v>
      </c>
      <c r="F83" s="29">
        <f>$I$29+$I$31+$H$30*$G$80</f>
        <v>90910.285999999993</v>
      </c>
      <c r="G83" s="29">
        <f>$I$29+$I$31+$H$30*$G$80</f>
        <v>90910.285999999993</v>
      </c>
      <c r="H83" s="65">
        <f>$I$29+$I$31+$H$30*$G$80</f>
        <v>90910.285999999993</v>
      </c>
      <c r="I83" s="29">
        <f>$I$29+$I$31+$H$30*$J$80</f>
        <v>95476.606</v>
      </c>
      <c r="J83" s="29">
        <f>$I$29+$I$31+$H$30*$J$80</f>
        <v>95476.606</v>
      </c>
      <c r="K83" s="65">
        <f>$I$29+$I$31+$H$30*$J$80</f>
        <v>95476.606</v>
      </c>
    </row>
    <row r="84" spans="1:11" ht="15.75" x14ac:dyDescent="0.25">
      <c r="A84" s="64"/>
      <c r="B84" s="64"/>
      <c r="C84" s="66"/>
      <c r="D84" s="29"/>
      <c r="E84" s="65"/>
      <c r="F84" s="67"/>
      <c r="G84" s="29"/>
      <c r="H84" s="65"/>
      <c r="I84" s="67"/>
      <c r="J84" s="29"/>
      <c r="K84" s="65"/>
    </row>
    <row r="85" spans="1:11" ht="15.75" x14ac:dyDescent="0.25">
      <c r="A85" s="47" t="s">
        <v>71</v>
      </c>
      <c r="B85" s="47">
        <v>8</v>
      </c>
      <c r="C85" s="67">
        <f t="shared" ref="C85:K87" si="1">- PMT(C$81,$B85,$D$10)</f>
        <v>66987.10499630186</v>
      </c>
      <c r="D85" s="29">
        <f t="shared" si="1"/>
        <v>69605.904236728864</v>
      </c>
      <c r="E85" s="65">
        <f t="shared" si="1"/>
        <v>74977.607029925392</v>
      </c>
      <c r="F85" s="67">
        <f t="shared" si="1"/>
        <v>66987.10499630186</v>
      </c>
      <c r="G85" s="29">
        <f t="shared" si="1"/>
        <v>69605.904236728864</v>
      </c>
      <c r="H85" s="65">
        <f t="shared" si="1"/>
        <v>74977.607029925392</v>
      </c>
      <c r="I85" s="67">
        <f t="shared" si="1"/>
        <v>66987.10499630186</v>
      </c>
      <c r="J85" s="29">
        <f t="shared" si="1"/>
        <v>69605.904236728864</v>
      </c>
      <c r="K85" s="65">
        <f t="shared" si="1"/>
        <v>74977.607029925392</v>
      </c>
    </row>
    <row r="86" spans="1:11" ht="15.75" x14ac:dyDescent="0.25">
      <c r="A86" s="47" t="s">
        <v>72</v>
      </c>
      <c r="B86" s="47">
        <v>10</v>
      </c>
      <c r="C86" s="67">
        <f t="shared" si="1"/>
        <v>56951.001090945887</v>
      </c>
      <c r="D86" s="29">
        <f t="shared" si="1"/>
        <v>59611.795478830165</v>
      </c>
      <c r="E86" s="65">
        <f t="shared" si="1"/>
        <v>65098.157953004644</v>
      </c>
      <c r="F86" s="67">
        <f t="shared" si="1"/>
        <v>56951.001090945887</v>
      </c>
      <c r="G86" s="29">
        <f t="shared" si="1"/>
        <v>59611.795478830165</v>
      </c>
      <c r="H86" s="65">
        <f t="shared" si="1"/>
        <v>65098.157953004644</v>
      </c>
      <c r="I86" s="67">
        <f t="shared" si="1"/>
        <v>56951.001090945887</v>
      </c>
      <c r="J86" s="29">
        <f t="shared" si="1"/>
        <v>59611.795478830165</v>
      </c>
      <c r="K86" s="65">
        <f t="shared" si="1"/>
        <v>65098.157953004644</v>
      </c>
    </row>
    <row r="87" spans="1:11" ht="15.75" x14ac:dyDescent="0.25">
      <c r="A87" s="47" t="s">
        <v>73</v>
      </c>
      <c r="B87" s="47">
        <v>15</v>
      </c>
      <c r="C87" s="67">
        <f t="shared" si="1"/>
        <v>43917.849880402617</v>
      </c>
      <c r="D87" s="29">
        <f t="shared" si="1"/>
        <v>46731.817974408019</v>
      </c>
      <c r="E87" s="65">
        <f t="shared" si="1"/>
        <v>52589.510754948889</v>
      </c>
      <c r="F87" s="67">
        <f t="shared" si="1"/>
        <v>43917.849880402617</v>
      </c>
      <c r="G87" s="29">
        <f t="shared" si="1"/>
        <v>46731.817974408019</v>
      </c>
      <c r="H87" s="65">
        <f t="shared" si="1"/>
        <v>52589.510754948889</v>
      </c>
      <c r="I87" s="67">
        <f t="shared" si="1"/>
        <v>43917.849880402617</v>
      </c>
      <c r="J87" s="29">
        <f t="shared" si="1"/>
        <v>46731.817974408019</v>
      </c>
      <c r="K87" s="65">
        <f t="shared" si="1"/>
        <v>52589.510754948889</v>
      </c>
    </row>
    <row r="88" spans="1:11" ht="15.75" x14ac:dyDescent="0.25">
      <c r="A88" s="64"/>
      <c r="B88" s="47"/>
      <c r="C88" s="67"/>
      <c r="D88" s="29"/>
      <c r="E88" s="65"/>
      <c r="F88" s="67"/>
      <c r="G88" s="29"/>
      <c r="H88" s="65"/>
      <c r="I88" s="67"/>
      <c r="J88" s="29"/>
      <c r="K88" s="65"/>
    </row>
    <row r="89" spans="1:11" ht="15.75" x14ac:dyDescent="0.25">
      <c r="A89" s="47" t="s">
        <v>71</v>
      </c>
      <c r="B89" s="47">
        <v>8</v>
      </c>
      <c r="C89" s="67">
        <f t="shared" ref="C89:K91" si="2">C85+$G$75</f>
        <v>87931.10499630186</v>
      </c>
      <c r="D89" s="29">
        <f t="shared" si="2"/>
        <v>90549.904236728864</v>
      </c>
      <c r="E89" s="65">
        <f t="shared" si="2"/>
        <v>95921.607029925392</v>
      </c>
      <c r="F89" s="67">
        <f t="shared" si="2"/>
        <v>87931.10499630186</v>
      </c>
      <c r="G89" s="29">
        <f t="shared" si="2"/>
        <v>90549.904236728864</v>
      </c>
      <c r="H89" s="65">
        <f t="shared" si="2"/>
        <v>95921.607029925392</v>
      </c>
      <c r="I89" s="67">
        <f t="shared" si="2"/>
        <v>87931.10499630186</v>
      </c>
      <c r="J89" s="29">
        <f t="shared" si="2"/>
        <v>90549.904236728864</v>
      </c>
      <c r="K89" s="65">
        <f t="shared" si="2"/>
        <v>95921.607029925392</v>
      </c>
    </row>
    <row r="90" spans="1:11" ht="15.75" x14ac:dyDescent="0.25">
      <c r="A90" s="47" t="s">
        <v>74</v>
      </c>
      <c r="B90" s="47">
        <v>10</v>
      </c>
      <c r="C90" s="67">
        <f t="shared" si="2"/>
        <v>77895.00109094588</v>
      </c>
      <c r="D90" s="29">
        <f t="shared" si="2"/>
        <v>80555.795478830172</v>
      </c>
      <c r="E90" s="65">
        <f t="shared" si="2"/>
        <v>86042.157953004644</v>
      </c>
      <c r="F90" s="67">
        <f t="shared" si="2"/>
        <v>77895.00109094588</v>
      </c>
      <c r="G90" s="29">
        <f t="shared" si="2"/>
        <v>80555.795478830172</v>
      </c>
      <c r="H90" s="65">
        <f t="shared" si="2"/>
        <v>86042.157953004644</v>
      </c>
      <c r="I90" s="67">
        <f t="shared" si="2"/>
        <v>77895.00109094588</v>
      </c>
      <c r="J90" s="29">
        <f t="shared" si="2"/>
        <v>80555.795478830172</v>
      </c>
      <c r="K90" s="65">
        <f t="shared" si="2"/>
        <v>86042.157953004644</v>
      </c>
    </row>
    <row r="91" spans="1:11" ht="15.75" x14ac:dyDescent="0.25">
      <c r="A91" s="47" t="s">
        <v>75</v>
      </c>
      <c r="B91" s="47">
        <v>15</v>
      </c>
      <c r="C91" s="67">
        <f t="shared" si="2"/>
        <v>64861.849880402617</v>
      </c>
      <c r="D91" s="29">
        <f t="shared" si="2"/>
        <v>67675.817974408012</v>
      </c>
      <c r="E91" s="65">
        <f t="shared" si="2"/>
        <v>73533.510754948889</v>
      </c>
      <c r="F91" s="67">
        <f t="shared" si="2"/>
        <v>64861.849880402617</v>
      </c>
      <c r="G91" s="29">
        <f t="shared" si="2"/>
        <v>67675.817974408012</v>
      </c>
      <c r="H91" s="65">
        <f t="shared" si="2"/>
        <v>73533.510754948889</v>
      </c>
      <c r="I91" s="67">
        <f t="shared" si="2"/>
        <v>64861.849880402617</v>
      </c>
      <c r="J91" s="29">
        <f t="shared" si="2"/>
        <v>67675.817974408012</v>
      </c>
      <c r="K91" s="65">
        <f t="shared" si="2"/>
        <v>73533.510754948889</v>
      </c>
    </row>
    <row r="92" spans="1:11" ht="15.75" x14ac:dyDescent="0.25">
      <c r="A92" s="64"/>
      <c r="B92" s="47"/>
      <c r="C92" s="67"/>
      <c r="D92" s="29"/>
      <c r="E92" s="65"/>
      <c r="F92" s="67"/>
      <c r="G92" s="29"/>
      <c r="H92" s="65"/>
      <c r="I92" s="67"/>
      <c r="J92" s="29"/>
      <c r="K92" s="65"/>
    </row>
    <row r="93" spans="1:11" ht="15.75" x14ac:dyDescent="0.25">
      <c r="A93" s="47" t="s">
        <v>76</v>
      </c>
      <c r="B93" s="47"/>
      <c r="C93" s="67">
        <f t="shared" ref="C93:K93" si="3">C83-$I$43-($D$10/2*C81)-$I$55-$I$59</f>
        <v>14642.960000000006</v>
      </c>
      <c r="D93" s="29">
        <f t="shared" si="3"/>
        <v>12642.960000000006</v>
      </c>
      <c r="E93" s="65">
        <f t="shared" si="3"/>
        <v>8642.9600000000064</v>
      </c>
      <c r="F93" s="67">
        <f t="shared" si="3"/>
        <v>25716.285999999993</v>
      </c>
      <c r="G93" s="29">
        <f t="shared" si="3"/>
        <v>23716.285999999993</v>
      </c>
      <c r="H93" s="65">
        <f t="shared" si="3"/>
        <v>19716.285999999993</v>
      </c>
      <c r="I93" s="67">
        <f t="shared" si="3"/>
        <v>30282.606</v>
      </c>
      <c r="J93" s="29">
        <f t="shared" si="3"/>
        <v>28282.606</v>
      </c>
      <c r="K93" s="65">
        <f t="shared" si="3"/>
        <v>24282.606</v>
      </c>
    </row>
    <row r="94" spans="1:11" ht="15.75" x14ac:dyDescent="0.25">
      <c r="A94" s="68"/>
      <c r="B94" s="47"/>
      <c r="C94" s="67"/>
      <c r="D94" s="29"/>
      <c r="E94" s="65"/>
      <c r="F94" s="67"/>
      <c r="G94" s="29"/>
      <c r="H94" s="65"/>
      <c r="I94" s="67"/>
      <c r="J94" s="29"/>
      <c r="K94" s="65"/>
    </row>
    <row r="95" spans="1:11" ht="15.75" x14ac:dyDescent="0.25">
      <c r="A95" s="47" t="s">
        <v>77</v>
      </c>
      <c r="B95" s="47">
        <v>8</v>
      </c>
      <c r="C95" s="67">
        <f t="shared" ref="C95:K97" si="4">C$83-C89</f>
        <v>-8094.1449963018531</v>
      </c>
      <c r="D95" s="29">
        <f t="shared" si="4"/>
        <v>-10712.944236728858</v>
      </c>
      <c r="E95" s="65">
        <f t="shared" si="4"/>
        <v>-16084.647029925385</v>
      </c>
      <c r="F95" s="67">
        <f t="shared" si="4"/>
        <v>2979.1810036981333</v>
      </c>
      <c r="G95" s="29">
        <f t="shared" si="4"/>
        <v>360.38176327112888</v>
      </c>
      <c r="H95" s="65">
        <f t="shared" si="4"/>
        <v>-5011.3210299253988</v>
      </c>
      <c r="I95" s="67">
        <f t="shared" si="4"/>
        <v>7545.5010036981403</v>
      </c>
      <c r="J95" s="29">
        <f t="shared" si="4"/>
        <v>4926.7017632711359</v>
      </c>
      <c r="K95" s="65">
        <f t="shared" si="4"/>
        <v>-445.00102992539178</v>
      </c>
    </row>
    <row r="96" spans="1:11" ht="15.75" x14ac:dyDescent="0.25">
      <c r="A96" s="47" t="s">
        <v>74</v>
      </c>
      <c r="B96" s="47">
        <v>10</v>
      </c>
      <c r="C96" s="67">
        <f t="shared" si="4"/>
        <v>1941.9589090541267</v>
      </c>
      <c r="D96" s="29">
        <f t="shared" si="4"/>
        <v>-718.83547883016581</v>
      </c>
      <c r="E96" s="65">
        <f t="shared" si="4"/>
        <v>-6205.1979530046374</v>
      </c>
      <c r="F96" s="67">
        <f t="shared" si="4"/>
        <v>13015.284909054113</v>
      </c>
      <c r="G96" s="29">
        <f t="shared" si="4"/>
        <v>10354.490521169821</v>
      </c>
      <c r="H96" s="65">
        <f t="shared" si="4"/>
        <v>4868.128046995349</v>
      </c>
      <c r="I96" s="67">
        <f t="shared" si="4"/>
        <v>17581.60490905412</v>
      </c>
      <c r="J96" s="29">
        <f t="shared" si="4"/>
        <v>14920.810521169828</v>
      </c>
      <c r="K96" s="65">
        <f t="shared" si="4"/>
        <v>9434.448046995356</v>
      </c>
    </row>
    <row r="97" spans="1:11" ht="15.75" x14ac:dyDescent="0.25">
      <c r="A97" s="47" t="s">
        <v>78</v>
      </c>
      <c r="B97" s="47">
        <v>15</v>
      </c>
      <c r="C97" s="67">
        <f t="shared" si="4"/>
        <v>14975.11011959739</v>
      </c>
      <c r="D97" s="29">
        <f t="shared" si="4"/>
        <v>12161.142025591995</v>
      </c>
      <c r="E97" s="65">
        <f t="shared" si="4"/>
        <v>6303.449245051117</v>
      </c>
      <c r="F97" s="67">
        <f t="shared" si="4"/>
        <v>26048.436119597376</v>
      </c>
      <c r="G97" s="29">
        <f t="shared" si="4"/>
        <v>23234.468025591981</v>
      </c>
      <c r="H97" s="65">
        <f t="shared" si="4"/>
        <v>17376.775245051103</v>
      </c>
      <c r="I97" s="67">
        <f t="shared" si="4"/>
        <v>30614.756119597383</v>
      </c>
      <c r="J97" s="29">
        <f t="shared" si="4"/>
        <v>27800.788025591988</v>
      </c>
      <c r="K97" s="65">
        <f t="shared" si="4"/>
        <v>21943.09524505111</v>
      </c>
    </row>
    <row r="98" spans="1:11" ht="15.75" x14ac:dyDescent="0.25">
      <c r="A98" s="48"/>
      <c r="B98" s="49"/>
      <c r="C98" s="18"/>
      <c r="D98" s="19"/>
      <c r="E98" s="20"/>
      <c r="F98" s="18"/>
      <c r="G98" s="19"/>
      <c r="H98" s="20"/>
      <c r="I98" s="18"/>
      <c r="J98" s="19"/>
      <c r="K98" s="20"/>
    </row>
    <row r="99" spans="1:11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x14ac:dyDescent="0.25">
      <c r="A100" s="1" t="s">
        <v>79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.75" x14ac:dyDescent="0.25">
      <c r="A101" s="1" t="s">
        <v>80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5.75" x14ac:dyDescent="0.25">
      <c r="A102" s="1" t="s">
        <v>81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5.75" x14ac:dyDescent="0.25">
      <c r="A103" s="1" t="s">
        <v>82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5.75" x14ac:dyDescent="0.25">
      <c r="A104" s="1" t="s">
        <v>83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5.75" x14ac:dyDescent="0.25">
      <c r="A105" s="1" t="s">
        <v>84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5.75" x14ac:dyDescent="0.25">
      <c r="A106" s="1" t="s">
        <v>85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5.75" x14ac:dyDescent="0.25">
      <c r="A107" s="1" t="s">
        <v>86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</sheetData>
  <pageMargins left="0.7" right="0.7" top="0.75" bottom="0.75" header="0.3" footer="0.3"/>
  <pageSetup orientation="portrait" horizontalDpi="300" verticalDpi="300" r:id="rId1"/>
  <webPublishItems count="1">
    <webPublishItem id="17538" divId="Hatching_Eggs_1_17538" sourceType="sheet" destinationFile="C:\Users\vukina\Documents\hhhh_files\Hatching_Eggs_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vukina</dc:creator>
  <cp:lastModifiedBy>vukina</cp:lastModifiedBy>
  <dcterms:created xsi:type="dcterms:W3CDTF">2013-02-20T19:19:47Z</dcterms:created>
  <dcterms:modified xsi:type="dcterms:W3CDTF">2013-11-11T20:42:06Z</dcterms:modified>
</cp:coreProperties>
</file>