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Q:\Shared drives\Budgets\Organic\"/>
    </mc:Choice>
  </mc:AlternateContent>
  <xr:revisionPtr revIDLastSave="0" documentId="13_ncr:1_{25F207DD-A714-4166-82D3-66217AB727EC}" xr6:coauthVersionLast="47" xr6:coauthVersionMax="47" xr10:uidLastSave="{00000000-0000-0000-0000-000000000000}"/>
  <bookViews>
    <workbookView xWindow="-120" yWindow="-120" windowWidth="29040" windowHeight="15840" xr2:uid="{99A9B922-7A75-46BB-B03F-5364FC34852D}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Mach_Costs">[1]Machinery!$A$7:$M$294</definedName>
    <definedName name="Seeds">[1]Seed!$A$7:$H$90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A84" i="1" s="1"/>
  <c r="A88" i="1" s="1"/>
  <c r="F18" i="1"/>
  <c r="E78" i="1"/>
  <c r="D78" i="1" s="1"/>
  <c r="E35" i="1"/>
  <c r="F35" i="1" s="1"/>
  <c r="E22" i="1"/>
  <c r="F22" i="1" s="1"/>
  <c r="E40" i="1"/>
  <c r="E27" i="1"/>
  <c r="F26" i="1"/>
  <c r="F24" i="1"/>
  <c r="F23" i="1"/>
  <c r="D21" i="1"/>
  <c r="F21" i="1" s="1"/>
  <c r="E20" i="1"/>
  <c r="D20" i="1"/>
  <c r="E19" i="1"/>
  <c r="F17" i="1"/>
  <c r="F15" i="1"/>
  <c r="F10" i="1"/>
  <c r="F12" i="1" s="1"/>
  <c r="D19" i="1" l="1"/>
  <c r="F20" i="1"/>
  <c r="G78" i="1"/>
  <c r="F78" i="1"/>
  <c r="F19" i="1"/>
  <c r="A80" i="1"/>
  <c r="A82" i="1"/>
  <c r="F37" i="1"/>
  <c r="B78" i="1"/>
  <c r="A86" i="1"/>
  <c r="D28" i="1"/>
  <c r="F28" i="1" s="1"/>
  <c r="D25" i="1"/>
  <c r="F25" i="1" s="1"/>
  <c r="D27" i="1" s="1"/>
  <c r="F27" i="1" s="1"/>
  <c r="F30" i="1" l="1"/>
  <c r="D40" i="1" s="1"/>
  <c r="F40" i="1" s="1"/>
  <c r="F42" i="1" s="1"/>
  <c r="F44" i="1" s="1"/>
  <c r="F46" i="1" l="1"/>
  <c r="C51" i="1"/>
  <c r="G51" i="1"/>
  <c r="B86" i="1"/>
  <c r="B88" i="1"/>
  <c r="G84" i="1"/>
  <c r="D82" i="1"/>
  <c r="D80" i="1"/>
  <c r="F88" i="1"/>
  <c r="B82" i="1"/>
  <c r="F82" i="1"/>
  <c r="G80" i="1"/>
  <c r="G88" i="1"/>
  <c r="F84" i="1"/>
  <c r="G50" i="1"/>
  <c r="D88" i="1"/>
  <c r="B80" i="1"/>
  <c r="E80" i="1"/>
  <c r="C50" i="1"/>
  <c r="F32" i="1"/>
  <c r="F86" i="1"/>
  <c r="E84" i="1"/>
  <c r="E86" i="1"/>
  <c r="D84" i="1"/>
  <c r="B84" i="1"/>
  <c r="G86" i="1"/>
  <c r="F80" i="1"/>
  <c r="E88" i="1"/>
  <c r="D86" i="1"/>
  <c r="G82" i="1"/>
  <c r="E82" i="1"/>
</calcChain>
</file>

<file path=xl/sharedStrings.xml><?xml version="1.0" encoding="utf-8"?>
<sst xmlns="http://schemas.openxmlformats.org/spreadsheetml/2006/main" count="146" uniqueCount="84">
  <si>
    <t xml:space="preserve"> PRICE OR</t>
  </si>
  <si>
    <t>TOTAL</t>
  </si>
  <si>
    <t>YOUR</t>
  </si>
  <si>
    <t/>
  </si>
  <si>
    <t>UNIT</t>
  </si>
  <si>
    <t>QUANTITY</t>
  </si>
  <si>
    <t>COST/UNIT</t>
  </si>
  <si>
    <t>PER ACRE</t>
  </si>
  <si>
    <t>FARM</t>
  </si>
  <si>
    <t>1. GROSS RECEIPTS</t>
  </si>
  <si>
    <t>BU.</t>
  </si>
  <si>
    <t>_</t>
  </si>
  <si>
    <t>TOTAL RECEIPTS:</t>
  </si>
  <si>
    <t>2. VARIABLE COSTS</t>
  </si>
  <si>
    <t xml:space="preserve">FERTILIZER </t>
  </si>
  <si>
    <t xml:space="preserve">  POULTRY LITTER</t>
  </si>
  <si>
    <t>TON</t>
  </si>
  <si>
    <t>HAULING</t>
  </si>
  <si>
    <t>TRACTOR/MACHINERY</t>
  </si>
  <si>
    <t>ACRE</t>
  </si>
  <si>
    <t>COVER CROP</t>
  </si>
  <si>
    <t>STORAGE</t>
  </si>
  <si>
    <t>MACHINE LABOR</t>
  </si>
  <si>
    <t>HRS</t>
  </si>
  <si>
    <t>HAND WEEDING</t>
  </si>
  <si>
    <t>CONSULTING SERVICES</t>
  </si>
  <si>
    <t>CERTIFICATION ASSESSMENT</t>
  </si>
  <si>
    <t>DOL.</t>
  </si>
  <si>
    <t>INTEREST ON OP. CAP.</t>
  </si>
  <si>
    <t xml:space="preserve">   TOTAL VARIABLE COSTS:</t>
  </si>
  <si>
    <t xml:space="preserve">3. INCOME ABOVE VARIABLE COSTS: </t>
  </si>
  <si>
    <t>4. FIXED COSTS</t>
  </si>
  <si>
    <t xml:space="preserve"> TRACTOR/MACHINERY</t>
  </si>
  <si>
    <t xml:space="preserve">   TOTAL FIXED COSTS:</t>
  </si>
  <si>
    <t>5. OTHER COSTS</t>
  </si>
  <si>
    <t xml:space="preserve"> GENERAL OVERHEAD</t>
  </si>
  <si>
    <t xml:space="preserve">   TOTAL OTHER COSTS:</t>
  </si>
  <si>
    <t>6. TOTAL COSTS:</t>
  </si>
  <si>
    <t>7. NET RETURNS TO LAND, RISK, AND MANAGEMENT:</t>
  </si>
  <si>
    <t xml:space="preserve"> BREAK-EVEN YIELD</t>
  </si>
  <si>
    <t xml:space="preserve">     BREAK-EVEN PRICE</t>
  </si>
  <si>
    <t xml:space="preserve">  VARIABLE COSTS</t>
  </si>
  <si>
    <t xml:space="preserve">       VARIABLE COSTS</t>
  </si>
  <si>
    <t xml:space="preserve">  TOTAL COSTS</t>
  </si>
  <si>
    <t xml:space="preserve">       TOTAL COSTS</t>
  </si>
  <si>
    <t>*EACH GROWER SHOULD CALCULATE THEIR COST BASED ON THEIR PRICE OF INPUTS AND LOCATION</t>
  </si>
  <si>
    <t>MONTH</t>
  </si>
  <si>
    <t>TIMES</t>
  </si>
  <si>
    <t xml:space="preserve"> LABOR</t>
  </si>
  <si>
    <t>MACHINE</t>
  </si>
  <si>
    <t>VARIABLE</t>
  </si>
  <si>
    <t xml:space="preserve">  FIXED</t>
  </si>
  <si>
    <t>OVER</t>
  </si>
  <si>
    <t xml:space="preserve"> HOURS</t>
  </si>
  <si>
    <t>COSTS</t>
  </si>
  <si>
    <t>PER ACRE TOTALS FOR</t>
  </si>
  <si>
    <t>SELECTED OPERATIONS</t>
  </si>
  <si>
    <t>UNALLOCATED LABOR(HRS./AC.)</t>
  </si>
  <si>
    <t>YIELD</t>
  </si>
  <si>
    <t xml:space="preserve">                                                       ------------------------------------------- PRICE ($/bu.) -------------------------------------------</t>
  </si>
  <si>
    <t>HEAVY DISK 20'</t>
  </si>
  <si>
    <t>PLANTER 16-ROW</t>
  </si>
  <si>
    <t>COMBINE LARGE W/ HEADER 30'</t>
  </si>
  <si>
    <t>GRAIN CART 2000</t>
  </si>
  <si>
    <t>TRUCK 1.5 TON</t>
  </si>
  <si>
    <t>USE BLUE NUMBERS TO UPDATE BASED ON YOUR FARM RETURNS AND COST</t>
  </si>
  <si>
    <t>Corn, Organic - 2024</t>
  </si>
  <si>
    <t>CORN</t>
  </si>
  <si>
    <t>DRYING (3 POINTS)</t>
  </si>
  <si>
    <t>CORN FOR GRAIN - ORGANIC</t>
  </si>
  <si>
    <t>PER ACRE MACHINERY AND LABOR REQUIREMENTS FOR 100 BUSHEL CORN</t>
  </si>
  <si>
    <t xml:space="preserve">   OPERATION   </t>
  </si>
  <si>
    <t>3,10</t>
  </si>
  <si>
    <t>5</t>
  </si>
  <si>
    <t>CORN INCOME ABOVE VARIABLE COSTS AT DIFFERING YIELDS AND PRICES</t>
  </si>
  <si>
    <t>THOU.</t>
  </si>
  <si>
    <t xml:space="preserve">   LIME SPREAD</t>
  </si>
  <si>
    <t>BUSHEL YIELD, AVERAGE</t>
  </si>
  <si>
    <t>CORN SEED</t>
  </si>
  <si>
    <t>* PLEASE NOTE: THIS BUDGET IS FOR PLANNING PURPOSES ONLY, NO LAND RENT IS INCLUDED</t>
  </si>
  <si>
    <t>*FERTILIZER IS PRICED ON A PER POUND BASIS WITH NO ADJUSTMENTS FOR NUTRIENT COST PER LB</t>
  </si>
  <si>
    <t>ESTIMATED COSTS AND RETURNS PER ACRE, 2024- LAND RENT NOT INCLUDED</t>
  </si>
  <si>
    <t>*FIXED COST OF ORGANIC TRANSITION IS NOT INCLUDED</t>
  </si>
  <si>
    <t xml:space="preserve">    https://cals.ncsu.edu/are-extension/business-planning-and-operations/enterprise-budgets/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</si>
</sst>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0.0000"/>
  </numFmts>
  <fonts count="18" x14ac:knownFonts="1">
    <font>
      <sz val="11"/>
      <color theme="1"/>
      <name val="Aptos Narrow"/>
      <family val="2"/>
      <scheme val="minor"/>
    </font>
    <font>
      <sz val="12"/>
      <color rgb="FFFFFFFF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rgb="FFFFFFFF"/>
      <name val="Arial"/>
      <family val="2"/>
    </font>
    <font>
      <sz val="12"/>
      <color rgb="FF0000FF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9"/>
      <name val="Arial"/>
      <family val="2"/>
    </font>
    <font>
      <b/>
      <sz val="34"/>
      <color rgb="FFFFFFFF"/>
      <name val="Arial"/>
      <family val="2"/>
    </font>
    <font>
      <u/>
      <sz val="11"/>
      <color theme="10"/>
      <name val="Aptos Narrow"/>
      <family val="2"/>
      <scheme val="minor"/>
    </font>
    <font>
      <b/>
      <u/>
      <sz val="12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2">
    <xf numFmtId="0" fontId="0" fillId="0" borderId="0" xfId="0"/>
    <xf numFmtId="0" fontId="1" fillId="2" borderId="0" xfId="0" applyFont="1" applyFill="1" applyProtection="1"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164" fontId="2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Protection="1">
      <protection locked="0"/>
    </xf>
    <xf numFmtId="1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0" xfId="0" applyNumberFormat="1" applyFont="1"/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3" fillId="0" borderId="0" xfId="0" applyFont="1" applyAlignment="1">
      <alignment horizontal="fill"/>
    </xf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fill"/>
    </xf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fill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6" fillId="0" borderId="8" xfId="0" applyFont="1" applyBorder="1"/>
    <xf numFmtId="164" fontId="7" fillId="0" borderId="0" xfId="0" applyNumberFormat="1" applyFont="1" applyAlignment="1">
      <alignment horizontal="center"/>
    </xf>
    <xf numFmtId="0" fontId="2" fillId="0" borderId="9" xfId="0" applyFont="1" applyBorder="1" applyProtection="1">
      <protection locked="0"/>
    </xf>
    <xf numFmtId="0" fontId="2" fillId="0" borderId="8" xfId="0" applyFont="1" applyBorder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9" xfId="0" applyNumberFormat="1" applyFont="1" applyBorder="1" applyAlignment="1">
      <alignment horizontal="center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/>
    <xf numFmtId="0" fontId="9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1" fontId="4" fillId="0" borderId="8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8" xfId="0" applyFon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1" fillId="2" borderId="15" xfId="0" applyFont="1" applyFill="1" applyBorder="1"/>
    <xf numFmtId="0" fontId="10" fillId="2" borderId="16" xfId="0" applyFont="1" applyFill="1" applyBorder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0" borderId="8" xfId="0" applyFont="1" applyBorder="1"/>
    <xf numFmtId="0" fontId="3" fillId="0" borderId="0" xfId="0" quotePrefix="1" applyFont="1" applyAlignment="1" applyProtection="1">
      <alignment horizontal="left"/>
      <protection locked="0"/>
    </xf>
    <xf numFmtId="0" fontId="2" fillId="0" borderId="18" xfId="0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" fontId="2" fillId="0" borderId="25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8" xfId="0" applyFont="1" applyBorder="1" applyProtection="1">
      <protection locked="0"/>
    </xf>
    <xf numFmtId="0" fontId="2" fillId="0" borderId="11" xfId="0" applyFont="1" applyBorder="1" applyAlignment="1" applyProtection="1">
      <alignment horizontal="right"/>
      <protection locked="0"/>
    </xf>
    <xf numFmtId="164" fontId="2" fillId="0" borderId="11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 applyProtection="1">
      <alignment horizontal="right"/>
      <protection locked="0"/>
    </xf>
    <xf numFmtId="165" fontId="11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5" xfId="0" applyFont="1" applyBorder="1" applyProtection="1"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164" fontId="2" fillId="0" borderId="16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1" fontId="4" fillId="0" borderId="8" xfId="0" quotePrefix="1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166" fontId="14" fillId="0" borderId="0" xfId="0" applyNumberFormat="1" applyFont="1" applyProtection="1">
      <protection locked="0"/>
    </xf>
    <xf numFmtId="0" fontId="15" fillId="2" borderId="0" xfId="0" applyFont="1" applyFill="1"/>
    <xf numFmtId="0" fontId="12" fillId="0" borderId="11" xfId="0" applyFont="1" applyBorder="1"/>
    <xf numFmtId="0" fontId="10" fillId="2" borderId="15" xfId="0" applyFont="1" applyFill="1" applyBorder="1"/>
    <xf numFmtId="0" fontId="12" fillId="0" borderId="8" xfId="0" applyFont="1" applyBorder="1"/>
    <xf numFmtId="0" fontId="12" fillId="0" borderId="10" xfId="0" applyFont="1" applyBorder="1"/>
    <xf numFmtId="0" fontId="12" fillId="0" borderId="27" xfId="0" applyFont="1" applyBorder="1"/>
    <xf numFmtId="0" fontId="11" fillId="0" borderId="0" xfId="0" applyFont="1"/>
    <xf numFmtId="40" fontId="2" fillId="0" borderId="22" xfId="0" applyNumberFormat="1" applyFont="1" applyBorder="1" applyAlignment="1">
      <alignment horizontal="right"/>
    </xf>
    <xf numFmtId="40" fontId="2" fillId="0" borderId="23" xfId="0" applyNumberFormat="1" applyFont="1" applyBorder="1" applyAlignment="1">
      <alignment horizontal="center"/>
    </xf>
    <xf numFmtId="0" fontId="8" fillId="0" borderId="0" xfId="0" applyFont="1" applyProtection="1">
      <protection locked="0"/>
    </xf>
    <xf numFmtId="40" fontId="2" fillId="0" borderId="23" xfId="0" applyNumberFormat="1" applyFont="1" applyBorder="1" applyAlignment="1">
      <alignment horizontal="right"/>
    </xf>
    <xf numFmtId="40" fontId="2" fillId="0" borderId="24" xfId="0" applyNumberFormat="1" applyFont="1" applyBorder="1" applyAlignment="1">
      <alignment horizontal="right"/>
    </xf>
    <xf numFmtId="40" fontId="2" fillId="0" borderId="26" xfId="0" applyNumberFormat="1" applyFont="1" applyBorder="1" applyAlignment="1">
      <alignment horizontal="right"/>
    </xf>
    <xf numFmtId="40" fontId="2" fillId="0" borderId="0" xfId="0" applyNumberFormat="1" applyFont="1" applyAlignment="1">
      <alignment horizontal="center"/>
    </xf>
    <xf numFmtId="40" fontId="2" fillId="0" borderId="0" xfId="0" applyNumberFormat="1" applyFont="1" applyAlignment="1">
      <alignment horizontal="right"/>
    </xf>
    <xf numFmtId="40" fontId="2" fillId="0" borderId="9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justify"/>
    </xf>
    <xf numFmtId="0" fontId="17" fillId="2" borderId="0" xfId="1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Shared%20drives\Budgets\Organic\Soybean,%20Organic-2024.xlsm" TargetMode="External"/><Relationship Id="rId1" Type="http://schemas.openxmlformats.org/officeDocument/2006/relationships/externalLinkPath" Target="Soybean,%20Organic-202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Shared%20drives\Budgets\Organic\Corn,%20Organic-2024.xlsm" TargetMode="External"/><Relationship Id="rId1" Type="http://schemas.openxmlformats.org/officeDocument/2006/relationships/externalLinkPath" Target="Corn,%20Organic-202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wnloads\Cotton-CV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ybean, Organic"/>
      <sheetName val="Chemicals"/>
      <sheetName val="Machinery"/>
      <sheetName val="Seed"/>
      <sheetName val="Rates"/>
      <sheetName val="Mach Info"/>
    </sheetNames>
    <sheetDataSet>
      <sheetData sheetId="0"/>
      <sheetData sheetId="1"/>
      <sheetData sheetId="2">
        <row r="7">
          <cell r="A7">
            <v>1</v>
          </cell>
          <cell r="B7" t="str">
            <v>COMBINE</v>
          </cell>
          <cell r="C7">
            <v>450000</v>
          </cell>
          <cell r="D7">
            <v>191.63</v>
          </cell>
          <cell r="E7">
            <v>341</v>
          </cell>
          <cell r="F7">
            <v>532.63</v>
          </cell>
          <cell r="G7">
            <v>0.18</v>
          </cell>
          <cell r="H7" t="str">
            <v>-</v>
          </cell>
          <cell r="I7" t="str">
            <v>-</v>
          </cell>
          <cell r="J7" t="str">
            <v>-</v>
          </cell>
          <cell r="K7">
            <v>34.49</v>
          </cell>
          <cell r="L7">
            <v>61.38</v>
          </cell>
          <cell r="M7">
            <v>95.87</v>
          </cell>
        </row>
        <row r="8">
          <cell r="A8">
            <v>2</v>
          </cell>
          <cell r="B8" t="str">
            <v>COMBINE LARGE</v>
          </cell>
          <cell r="C8">
            <v>600000</v>
          </cell>
          <cell r="D8">
            <v>255.5</v>
          </cell>
          <cell r="E8">
            <v>454.67</v>
          </cell>
          <cell r="F8">
            <v>710.17000000000007</v>
          </cell>
          <cell r="G8">
            <v>0.12</v>
          </cell>
          <cell r="H8" t="str">
            <v>-</v>
          </cell>
          <cell r="I8" t="str">
            <v>-</v>
          </cell>
          <cell r="J8" t="str">
            <v>-</v>
          </cell>
          <cell r="K8">
            <v>30.66</v>
          </cell>
          <cell r="L8">
            <v>54.56</v>
          </cell>
          <cell r="M8">
            <v>85.22</v>
          </cell>
        </row>
        <row r="9">
          <cell r="A9">
            <v>3</v>
          </cell>
          <cell r="B9" t="str">
            <v>COMBINE LARGE W/ HEADER 30'</v>
          </cell>
          <cell r="C9">
            <v>837500</v>
          </cell>
          <cell r="D9">
            <v>356.64</v>
          </cell>
          <cell r="E9">
            <v>634.65</v>
          </cell>
          <cell r="F9">
            <v>991.29</v>
          </cell>
          <cell r="G9">
            <v>0.12</v>
          </cell>
          <cell r="H9" t="str">
            <v>-</v>
          </cell>
          <cell r="I9" t="str">
            <v>-</v>
          </cell>
          <cell r="J9" t="str">
            <v>-</v>
          </cell>
          <cell r="K9">
            <v>42.8</v>
          </cell>
          <cell r="L9">
            <v>76.16</v>
          </cell>
          <cell r="M9">
            <v>118.96</v>
          </cell>
        </row>
        <row r="10">
          <cell r="A10">
            <v>4</v>
          </cell>
          <cell r="B10" t="str">
            <v>COMBINE W/ HEADER 20'</v>
          </cell>
          <cell r="C10">
            <v>662500</v>
          </cell>
          <cell r="D10">
            <v>282.12</v>
          </cell>
          <cell r="E10">
            <v>502.03</v>
          </cell>
          <cell r="F10">
            <v>784.15</v>
          </cell>
          <cell r="G10">
            <v>0.18</v>
          </cell>
          <cell r="H10" t="str">
            <v>-</v>
          </cell>
          <cell r="I10" t="str">
            <v>-</v>
          </cell>
          <cell r="J10" t="str">
            <v>-</v>
          </cell>
          <cell r="K10">
            <v>50.78</v>
          </cell>
          <cell r="L10">
            <v>90.37</v>
          </cell>
          <cell r="M10">
            <v>141.15</v>
          </cell>
        </row>
        <row r="11">
          <cell r="A11">
            <v>5</v>
          </cell>
          <cell r="B11" t="str">
            <v>COTTON PICKER 4-ROW MODULE</v>
          </cell>
          <cell r="C11">
            <v>175000</v>
          </cell>
          <cell r="D11">
            <v>87.08</v>
          </cell>
          <cell r="E11">
            <v>161.54</v>
          </cell>
          <cell r="F11">
            <v>248.62</v>
          </cell>
          <cell r="G11">
            <v>0.38</v>
          </cell>
          <cell r="H11" t="str">
            <v>-</v>
          </cell>
          <cell r="I11" t="str">
            <v>-</v>
          </cell>
          <cell r="J11" t="str">
            <v>-</v>
          </cell>
          <cell r="K11">
            <v>33.090000000000003</v>
          </cell>
          <cell r="L11">
            <v>61.39</v>
          </cell>
          <cell r="M11">
            <v>94.48</v>
          </cell>
        </row>
        <row r="12">
          <cell r="A12">
            <v>6</v>
          </cell>
          <cell r="B12" t="str">
            <v>COTTON PICKER 4-ROW</v>
          </cell>
          <cell r="C12">
            <v>850000</v>
          </cell>
          <cell r="D12">
            <v>422.97</v>
          </cell>
          <cell r="E12">
            <v>784.6</v>
          </cell>
          <cell r="F12">
            <v>1207.5700000000002</v>
          </cell>
          <cell r="G12">
            <v>0.25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105.74</v>
          </cell>
          <cell r="L12">
            <v>196.15</v>
          </cell>
          <cell r="M12">
            <v>301.89</v>
          </cell>
        </row>
        <row r="13">
          <cell r="A13">
            <v>6.1</v>
          </cell>
          <cell r="B13" t="str">
            <v>COTTON PICKER 6-ROW</v>
          </cell>
          <cell r="C13">
            <v>1000000</v>
          </cell>
          <cell r="D13">
            <v>497.62</v>
          </cell>
          <cell r="E13">
            <v>923.06</v>
          </cell>
          <cell r="F13">
            <v>1420.6799999999998</v>
          </cell>
          <cell r="G13">
            <v>0.2</v>
          </cell>
          <cell r="H13" t="str">
            <v>-</v>
          </cell>
          <cell r="I13" t="str">
            <v>-</v>
          </cell>
          <cell r="J13" t="str">
            <v>-</v>
          </cell>
          <cell r="K13">
            <v>99.52</v>
          </cell>
          <cell r="L13">
            <v>184.61</v>
          </cell>
          <cell r="M13">
            <v>284.13</v>
          </cell>
        </row>
        <row r="14">
          <cell r="A14">
            <v>7</v>
          </cell>
          <cell r="B14" t="str">
            <v>HIBOY 90'</v>
          </cell>
          <cell r="C14">
            <v>425000</v>
          </cell>
          <cell r="D14">
            <v>222.11</v>
          </cell>
          <cell r="E14">
            <v>487.45</v>
          </cell>
          <cell r="F14">
            <v>709.56</v>
          </cell>
          <cell r="G14">
            <v>0.03</v>
          </cell>
          <cell r="H14" t="str">
            <v>-</v>
          </cell>
          <cell r="I14" t="str">
            <v>-</v>
          </cell>
          <cell r="J14" t="str">
            <v>-</v>
          </cell>
          <cell r="K14">
            <v>6.66</v>
          </cell>
          <cell r="L14">
            <v>14.62</v>
          </cell>
          <cell r="M14">
            <v>21.28</v>
          </cell>
        </row>
        <row r="15">
          <cell r="A15">
            <v>8</v>
          </cell>
          <cell r="B15" t="str">
            <v>TOBACCO HAND HAR. RIDING AID  4-ROW</v>
          </cell>
          <cell r="C15">
            <v>80000</v>
          </cell>
          <cell r="D15">
            <v>32.090000000000003</v>
          </cell>
          <cell r="E15">
            <v>69.98</v>
          </cell>
          <cell r="F15">
            <v>102.07000000000001</v>
          </cell>
          <cell r="G15">
            <v>1.53</v>
          </cell>
          <cell r="H15" t="str">
            <v>-</v>
          </cell>
          <cell r="I15" t="str">
            <v>-</v>
          </cell>
          <cell r="J15" t="str">
            <v>-</v>
          </cell>
          <cell r="K15">
            <v>49.1</v>
          </cell>
          <cell r="L15">
            <v>107.07</v>
          </cell>
          <cell r="M15">
            <v>156.16999999999999</v>
          </cell>
        </row>
        <row r="16">
          <cell r="A16">
            <v>9</v>
          </cell>
          <cell r="B16" t="str">
            <v>TOBACCO PICKER 2-ROW</v>
          </cell>
          <cell r="C16">
            <v>120000</v>
          </cell>
          <cell r="D16">
            <v>51.1</v>
          </cell>
          <cell r="E16">
            <v>90.97</v>
          </cell>
          <cell r="F16">
            <v>142.07</v>
          </cell>
          <cell r="G16">
            <v>0.92</v>
          </cell>
          <cell r="H16" t="str">
            <v>-</v>
          </cell>
          <cell r="I16" t="str">
            <v>-</v>
          </cell>
          <cell r="J16" t="str">
            <v>-</v>
          </cell>
          <cell r="K16">
            <v>47.01</v>
          </cell>
          <cell r="L16">
            <v>83.69</v>
          </cell>
          <cell r="M16">
            <v>130.69999999999999</v>
          </cell>
        </row>
        <row r="17">
          <cell r="A17">
            <v>10</v>
          </cell>
          <cell r="B17" t="str">
            <v>TRACTOR 50-60 HP (1)</v>
          </cell>
          <cell r="C17">
            <v>30000</v>
          </cell>
          <cell r="D17">
            <v>11.87</v>
          </cell>
          <cell r="E17">
            <v>16.670000000000002</v>
          </cell>
          <cell r="F17">
            <v>28.54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</row>
        <row r="18">
          <cell r="A18">
            <v>11</v>
          </cell>
          <cell r="B18" t="str">
            <v>TRACTOR 70-80 HP (2)</v>
          </cell>
          <cell r="C18">
            <v>60000</v>
          </cell>
          <cell r="D18">
            <v>17.920000000000002</v>
          </cell>
          <cell r="E18">
            <v>33.340000000000003</v>
          </cell>
          <cell r="F18">
            <v>51.260000000000005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>
            <v>12</v>
          </cell>
          <cell r="B19" t="str">
            <v>TRACTOR 95-105 HP (3)</v>
          </cell>
          <cell r="C19">
            <v>80000</v>
          </cell>
          <cell r="D19">
            <v>23.9</v>
          </cell>
          <cell r="E19">
            <v>44.46</v>
          </cell>
          <cell r="F19">
            <v>68.36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</row>
        <row r="20">
          <cell r="A20">
            <v>13</v>
          </cell>
          <cell r="B20" t="str">
            <v>TRACTOR 115-125 HP (4)</v>
          </cell>
          <cell r="C20">
            <v>120000</v>
          </cell>
          <cell r="D20">
            <v>29.92</v>
          </cell>
          <cell r="E20">
            <v>66.680000000000007</v>
          </cell>
          <cell r="F20">
            <v>96.600000000000009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-</v>
          </cell>
          <cell r="M20" t="str">
            <v>-</v>
          </cell>
        </row>
        <row r="21">
          <cell r="A21">
            <v>14</v>
          </cell>
          <cell r="B21" t="str">
            <v>TRACTOR 135-145 HP (5)</v>
          </cell>
          <cell r="C21">
            <v>130000</v>
          </cell>
          <cell r="D21">
            <v>34.39</v>
          </cell>
          <cell r="E21">
            <v>72.239999999999995</v>
          </cell>
          <cell r="F21">
            <v>106.63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 t="str">
            <v>-</v>
          </cell>
          <cell r="L21" t="str">
            <v>-</v>
          </cell>
          <cell r="M21" t="str">
            <v>-</v>
          </cell>
        </row>
        <row r="22">
          <cell r="A22">
            <v>15</v>
          </cell>
          <cell r="B22" t="str">
            <v>TRACTOR 155-165 HP (6)</v>
          </cell>
          <cell r="C22">
            <v>145000</v>
          </cell>
          <cell r="D22">
            <v>39.119999999999997</v>
          </cell>
          <cell r="E22">
            <v>80.58</v>
          </cell>
          <cell r="F22">
            <v>119.69999999999999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-</v>
          </cell>
          <cell r="M22" t="str">
            <v>-</v>
          </cell>
        </row>
        <row r="23">
          <cell r="A23">
            <v>16</v>
          </cell>
          <cell r="B23" t="str">
            <v>TRACTOR 175-185 HP (7)</v>
          </cell>
          <cell r="C23">
            <v>180000</v>
          </cell>
          <cell r="D23">
            <v>44.88</v>
          </cell>
          <cell r="E23">
            <v>100.02</v>
          </cell>
          <cell r="F23">
            <v>144.9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 t="str">
            <v>-</v>
          </cell>
          <cell r="L23" t="str">
            <v>-</v>
          </cell>
          <cell r="M23" t="str">
            <v>-</v>
          </cell>
        </row>
        <row r="24">
          <cell r="A24">
            <v>16.100000000000001</v>
          </cell>
          <cell r="B24" t="str">
            <v>TRACTOR 195-205 HP (8)</v>
          </cell>
          <cell r="C24">
            <v>215000</v>
          </cell>
          <cell r="D24">
            <v>60.53</v>
          </cell>
          <cell r="E24">
            <v>119.47</v>
          </cell>
          <cell r="F24">
            <v>180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</row>
        <row r="25">
          <cell r="A25">
            <v>17</v>
          </cell>
          <cell r="B25" t="str">
            <v>TRACTOR 245-255HP (9)</v>
          </cell>
          <cell r="C25">
            <v>337500</v>
          </cell>
          <cell r="D25">
            <v>56.98</v>
          </cell>
          <cell r="E25">
            <v>187.55</v>
          </cell>
          <cell r="F25">
            <v>244.53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 t="str">
            <v>-</v>
          </cell>
        </row>
        <row r="26">
          <cell r="A26">
            <v>17.100000000000001</v>
          </cell>
          <cell r="B26" t="str">
            <v>VEGETABLE PICKER  4-ROW</v>
          </cell>
          <cell r="C26">
            <v>166591.17768898606</v>
          </cell>
          <cell r="D26">
            <v>63.12</v>
          </cell>
          <cell r="E26">
            <v>168.32</v>
          </cell>
          <cell r="F26">
            <v>231.44</v>
          </cell>
          <cell r="G26">
            <v>0.25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15.78</v>
          </cell>
          <cell r="L26">
            <v>42.08</v>
          </cell>
          <cell r="M26">
            <v>57.86</v>
          </cell>
        </row>
        <row r="27">
          <cell r="A27">
            <v>17.2</v>
          </cell>
          <cell r="B27" t="str">
            <v>VEGETABLE PICKER  1-ROW</v>
          </cell>
          <cell r="C27">
            <v>57500</v>
          </cell>
          <cell r="D27">
            <v>25.74</v>
          </cell>
          <cell r="E27">
            <v>58.68</v>
          </cell>
          <cell r="F27">
            <v>84.42</v>
          </cell>
          <cell r="G27">
            <v>0.79</v>
          </cell>
          <cell r="H27" t="str">
            <v>-</v>
          </cell>
          <cell r="I27" t="str">
            <v>-</v>
          </cell>
          <cell r="J27" t="str">
            <v>-</v>
          </cell>
          <cell r="K27">
            <v>20.329999999999998</v>
          </cell>
          <cell r="L27">
            <v>46.36</v>
          </cell>
          <cell r="M27">
            <v>66.69</v>
          </cell>
        </row>
        <row r="28">
          <cell r="A28">
            <v>17.3</v>
          </cell>
          <cell r="B28" t="str">
            <v>FORAGE HARVESTER</v>
          </cell>
          <cell r="C28">
            <v>94500</v>
          </cell>
          <cell r="D28">
            <v>38.56</v>
          </cell>
          <cell r="E28">
            <v>72.48</v>
          </cell>
          <cell r="F28">
            <v>111.04</v>
          </cell>
          <cell r="G28">
            <v>0.56000000000000005</v>
          </cell>
          <cell r="H28" t="str">
            <v>-</v>
          </cell>
          <cell r="I28" t="str">
            <v>-</v>
          </cell>
          <cell r="J28" t="str">
            <v>-</v>
          </cell>
          <cell r="K28">
            <v>21.59</v>
          </cell>
          <cell r="L28">
            <v>40.590000000000003</v>
          </cell>
          <cell r="M28">
            <v>62.180000000000007</v>
          </cell>
        </row>
        <row r="29">
          <cell r="A29"/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</row>
        <row r="30">
          <cell r="A30" t="str">
            <v>DRAWN IMPLEMENTS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</row>
        <row r="31">
          <cell r="A31">
            <v>18</v>
          </cell>
          <cell r="B31" t="str">
            <v>4-BOTTOM FLIP PLOW</v>
          </cell>
          <cell r="C31">
            <v>5678.4560264283691</v>
          </cell>
          <cell r="D31">
            <v>4.49</v>
          </cell>
          <cell r="E31">
            <v>6.17</v>
          </cell>
          <cell r="F31">
            <v>10.66</v>
          </cell>
          <cell r="G31">
            <v>0.25</v>
          </cell>
          <cell r="H31">
            <v>1.1200000000000001</v>
          </cell>
          <cell r="I31">
            <v>1.54</v>
          </cell>
          <cell r="J31">
            <v>2.66</v>
          </cell>
          <cell r="K31">
            <v>5.6</v>
          </cell>
          <cell r="L31">
            <v>9.8800000000000008</v>
          </cell>
          <cell r="M31">
            <v>15.48</v>
          </cell>
        </row>
        <row r="32">
          <cell r="A32">
            <v>18.100000000000001</v>
          </cell>
          <cell r="B32" t="str">
            <v>4-ROW DISC PLOW</v>
          </cell>
          <cell r="C32">
            <v>3500</v>
          </cell>
          <cell r="D32">
            <v>2.77</v>
          </cell>
          <cell r="E32">
            <v>3.8</v>
          </cell>
          <cell r="F32">
            <v>6.57</v>
          </cell>
          <cell r="G32">
            <v>0.16</v>
          </cell>
          <cell r="H32">
            <v>0.44</v>
          </cell>
          <cell r="I32">
            <v>0.61</v>
          </cell>
          <cell r="J32">
            <v>1.05</v>
          </cell>
          <cell r="K32">
            <v>6.7</v>
          </cell>
          <cell r="L32">
            <v>13.5</v>
          </cell>
          <cell r="M32">
            <v>20.2</v>
          </cell>
        </row>
        <row r="33">
          <cell r="A33">
            <v>19</v>
          </cell>
          <cell r="B33" t="str">
            <v>5-BOTTOM PLOW</v>
          </cell>
          <cell r="C33">
            <v>8983.9475962616634</v>
          </cell>
          <cell r="D33">
            <v>7.1</v>
          </cell>
          <cell r="E33">
            <v>9.76</v>
          </cell>
          <cell r="F33">
            <v>16.86</v>
          </cell>
          <cell r="G33">
            <v>0.2</v>
          </cell>
          <cell r="H33">
            <v>1.42</v>
          </cell>
          <cell r="I33">
            <v>1.95</v>
          </cell>
          <cell r="J33">
            <v>3.37</v>
          </cell>
          <cell r="K33">
            <v>6.2</v>
          </cell>
          <cell r="L33">
            <v>10.84</v>
          </cell>
          <cell r="M33">
            <v>17.04</v>
          </cell>
        </row>
        <row r="34">
          <cell r="A34">
            <v>20</v>
          </cell>
          <cell r="B34" t="str">
            <v>BALE WAGON</v>
          </cell>
          <cell r="C34">
            <v>5749.4454994487251</v>
          </cell>
          <cell r="D34">
            <v>2.2400000000000002</v>
          </cell>
          <cell r="E34">
            <v>8.82</v>
          </cell>
          <cell r="F34">
            <v>11.06</v>
          </cell>
          <cell r="G34">
            <v>0.17</v>
          </cell>
          <cell r="H34">
            <v>0.38</v>
          </cell>
          <cell r="I34">
            <v>1.5</v>
          </cell>
          <cell r="J34">
            <v>1.88</v>
          </cell>
          <cell r="K34">
            <v>2.4</v>
          </cell>
          <cell r="L34">
            <v>4.33</v>
          </cell>
          <cell r="M34">
            <v>6.73</v>
          </cell>
        </row>
        <row r="35">
          <cell r="A35">
            <v>21</v>
          </cell>
          <cell r="B35" t="str">
            <v>CHISEL PLOW 12'</v>
          </cell>
          <cell r="C35">
            <v>6568.6882037351625</v>
          </cell>
          <cell r="D35">
            <v>1.1000000000000001</v>
          </cell>
          <cell r="E35">
            <v>11.9</v>
          </cell>
          <cell r="F35">
            <v>13</v>
          </cell>
          <cell r="G35">
            <v>0.2</v>
          </cell>
          <cell r="H35">
            <v>0.22</v>
          </cell>
          <cell r="I35">
            <v>2.38</v>
          </cell>
          <cell r="J35">
            <v>2.6</v>
          </cell>
          <cell r="K35">
            <v>5</v>
          </cell>
          <cell r="L35">
            <v>11.27</v>
          </cell>
          <cell r="M35">
            <v>16.27</v>
          </cell>
        </row>
        <row r="36">
          <cell r="A36">
            <v>22</v>
          </cell>
          <cell r="B36" t="str">
            <v>CHISEL PLOW 14'</v>
          </cell>
          <cell r="C36">
            <v>7658.2528336175301</v>
          </cell>
          <cell r="D36">
            <v>1.28</v>
          </cell>
          <cell r="E36">
            <v>13.87</v>
          </cell>
          <cell r="F36">
            <v>15.149999999999999</v>
          </cell>
          <cell r="G36">
            <v>0.17</v>
          </cell>
          <cell r="H36">
            <v>0.22</v>
          </cell>
          <cell r="I36">
            <v>2.36</v>
          </cell>
          <cell r="J36">
            <v>2.58</v>
          </cell>
          <cell r="K36">
            <v>4.28</v>
          </cell>
          <cell r="L36">
            <v>9.92</v>
          </cell>
          <cell r="M36">
            <v>14.2</v>
          </cell>
        </row>
        <row r="37">
          <cell r="A37">
            <v>23</v>
          </cell>
          <cell r="B37" t="str">
            <v>CHISEL PLOW 18'</v>
          </cell>
          <cell r="C37">
            <v>11722.110660151968</v>
          </cell>
          <cell r="D37">
            <v>1.96</v>
          </cell>
          <cell r="E37">
            <v>21.23</v>
          </cell>
          <cell r="F37">
            <v>23.19</v>
          </cell>
          <cell r="G37">
            <v>0.12</v>
          </cell>
          <cell r="H37">
            <v>0.24</v>
          </cell>
          <cell r="I37">
            <v>2.5499999999999998</v>
          </cell>
          <cell r="J37">
            <v>2.79</v>
          </cell>
          <cell r="K37">
            <v>3.83</v>
          </cell>
          <cell r="L37">
            <v>10.55</v>
          </cell>
          <cell r="M37">
            <v>14.38</v>
          </cell>
        </row>
        <row r="38">
          <cell r="A38">
            <v>24</v>
          </cell>
          <cell r="B38" t="str">
            <v>COTTON TRAILER</v>
          </cell>
          <cell r="C38">
            <v>6267.014217913299</v>
          </cell>
          <cell r="D38">
            <v>3.3</v>
          </cell>
          <cell r="E38">
            <v>9.07</v>
          </cell>
          <cell r="F38">
            <v>12.370000000000001</v>
          </cell>
          <cell r="G38">
            <v>0.34</v>
          </cell>
          <cell r="H38">
            <v>1.1200000000000001</v>
          </cell>
          <cell r="I38">
            <v>3.08</v>
          </cell>
          <cell r="J38">
            <v>4.2</v>
          </cell>
          <cell r="K38">
            <v>5.16</v>
          </cell>
          <cell r="L38">
            <v>8.75</v>
          </cell>
          <cell r="M38">
            <v>13.91</v>
          </cell>
        </row>
        <row r="39">
          <cell r="A39">
            <v>25</v>
          </cell>
          <cell r="B39" t="str">
            <v>CULTIPACKER</v>
          </cell>
          <cell r="C39">
            <v>2674.287443898811</v>
          </cell>
          <cell r="D39">
            <v>0.36</v>
          </cell>
          <cell r="E39">
            <v>9.2799999999999994</v>
          </cell>
          <cell r="F39">
            <v>9.6399999999999988</v>
          </cell>
          <cell r="G39">
            <v>0.2</v>
          </cell>
          <cell r="H39">
            <v>7.0000000000000007E-2</v>
          </cell>
          <cell r="I39">
            <v>1.86</v>
          </cell>
          <cell r="J39">
            <v>1.9300000000000002</v>
          </cell>
          <cell r="K39">
            <v>3.66</v>
          </cell>
          <cell r="L39">
            <v>8.52</v>
          </cell>
          <cell r="M39">
            <v>12.18</v>
          </cell>
        </row>
        <row r="40">
          <cell r="A40">
            <v>26</v>
          </cell>
          <cell r="B40" t="str">
            <v>CULTIVATOR 1-ROW</v>
          </cell>
          <cell r="C40">
            <v>1069.4079006635352</v>
          </cell>
          <cell r="D40">
            <v>0.23</v>
          </cell>
          <cell r="E40">
            <v>2.4500000000000002</v>
          </cell>
          <cell r="F40">
            <v>2.68</v>
          </cell>
          <cell r="G40">
            <v>1.18</v>
          </cell>
          <cell r="H40">
            <v>0.27</v>
          </cell>
          <cell r="I40">
            <v>2.89</v>
          </cell>
          <cell r="J40">
            <v>3.16</v>
          </cell>
          <cell r="K40">
            <v>14.28</v>
          </cell>
          <cell r="L40">
            <v>22.56</v>
          </cell>
          <cell r="M40">
            <v>36.839999999999996</v>
          </cell>
        </row>
        <row r="41">
          <cell r="A41">
            <v>27</v>
          </cell>
          <cell r="B41" t="str">
            <v>CULTIVATOR 2-ROW</v>
          </cell>
          <cell r="C41">
            <v>2296.6202306790578</v>
          </cell>
          <cell r="D41">
            <v>0.49</v>
          </cell>
          <cell r="E41">
            <v>5.27</v>
          </cell>
          <cell r="F41">
            <v>5.76</v>
          </cell>
          <cell r="G41">
            <v>0.56000000000000005</v>
          </cell>
          <cell r="H41">
            <v>0.27</v>
          </cell>
          <cell r="I41">
            <v>2.95</v>
          </cell>
          <cell r="J41">
            <v>3.22</v>
          </cell>
          <cell r="K41">
            <v>6.92</v>
          </cell>
          <cell r="L41">
            <v>12.29</v>
          </cell>
          <cell r="M41">
            <v>19.21</v>
          </cell>
        </row>
        <row r="42">
          <cell r="A42">
            <v>28</v>
          </cell>
          <cell r="B42" t="str">
            <v>CULTIVATOR 4-ROW</v>
          </cell>
          <cell r="C42">
            <v>3881.0178702851608</v>
          </cell>
          <cell r="D42">
            <v>1.03</v>
          </cell>
          <cell r="E42">
            <v>7.92</v>
          </cell>
          <cell r="F42">
            <v>8.9499999999999993</v>
          </cell>
          <cell r="G42">
            <v>0.23</v>
          </cell>
          <cell r="H42">
            <v>0.24</v>
          </cell>
          <cell r="I42">
            <v>1.82</v>
          </cell>
          <cell r="J42">
            <v>2.06</v>
          </cell>
          <cell r="K42">
            <v>4.3600000000000003</v>
          </cell>
          <cell r="L42">
            <v>9.49</v>
          </cell>
          <cell r="M42">
            <v>13.850000000000001</v>
          </cell>
        </row>
        <row r="43">
          <cell r="A43">
            <v>29</v>
          </cell>
          <cell r="B43" t="str">
            <v>CULTIVATOR 6-ROW</v>
          </cell>
          <cell r="C43">
            <v>5163.6931972894245</v>
          </cell>
          <cell r="D43">
            <v>1.64</v>
          </cell>
          <cell r="E43">
            <v>8.43</v>
          </cell>
          <cell r="F43">
            <v>10.07</v>
          </cell>
          <cell r="G43">
            <v>0.17</v>
          </cell>
          <cell r="H43">
            <v>0.28000000000000003</v>
          </cell>
          <cell r="I43">
            <v>1.43</v>
          </cell>
          <cell r="J43">
            <v>1.71</v>
          </cell>
          <cell r="K43">
            <v>3.33</v>
          </cell>
          <cell r="L43">
            <v>7.1</v>
          </cell>
          <cell r="M43">
            <v>10.43</v>
          </cell>
        </row>
        <row r="44">
          <cell r="A44">
            <v>30</v>
          </cell>
          <cell r="B44" t="str">
            <v>CULTIVATOR W/ HERB.&amp;INSEC. 6-ROW</v>
          </cell>
          <cell r="C44">
            <v>6474.7542601262194</v>
          </cell>
          <cell r="D44">
            <v>1.86</v>
          </cell>
          <cell r="E44">
            <v>14.85</v>
          </cell>
          <cell r="F44">
            <v>16.71</v>
          </cell>
          <cell r="G44">
            <v>0.17</v>
          </cell>
          <cell r="H44">
            <v>0.32</v>
          </cell>
          <cell r="I44">
            <v>2.52</v>
          </cell>
          <cell r="J44">
            <v>2.84</v>
          </cell>
          <cell r="K44">
            <v>3.36</v>
          </cell>
          <cell r="L44">
            <v>8.19</v>
          </cell>
          <cell r="M44">
            <v>11.549999999999999</v>
          </cell>
        </row>
        <row r="45">
          <cell r="A45">
            <v>31</v>
          </cell>
          <cell r="B45" t="str">
            <v>CULTIVATOR W/ HERBICIDE 6-ROW</v>
          </cell>
          <cell r="C45">
            <v>5885.5819148493101</v>
          </cell>
          <cell r="D45">
            <v>1.69</v>
          </cell>
          <cell r="E45">
            <v>13.5</v>
          </cell>
          <cell r="F45">
            <v>15.19</v>
          </cell>
          <cell r="G45">
            <v>0.17</v>
          </cell>
          <cell r="H45">
            <v>0.28999999999999998</v>
          </cell>
          <cell r="I45">
            <v>2.2999999999999998</v>
          </cell>
          <cell r="J45">
            <v>2.59</v>
          </cell>
          <cell r="K45">
            <v>3.33</v>
          </cell>
          <cell r="L45">
            <v>7.96</v>
          </cell>
          <cell r="M45">
            <v>11.29</v>
          </cell>
        </row>
        <row r="46">
          <cell r="A46">
            <v>32</v>
          </cell>
          <cell r="B46" t="str">
            <v>CULTIVATOR W/ HERBICIDE 4-ROW</v>
          </cell>
          <cell r="C46">
            <v>4850</v>
          </cell>
          <cell r="D46">
            <v>1.39</v>
          </cell>
          <cell r="E46">
            <v>11.13</v>
          </cell>
          <cell r="F46">
            <v>12.520000000000001</v>
          </cell>
          <cell r="G46">
            <v>0.19</v>
          </cell>
          <cell r="H46">
            <v>0.26</v>
          </cell>
          <cell r="I46">
            <v>2.11</v>
          </cell>
          <cell r="J46">
            <v>2.37</v>
          </cell>
          <cell r="K46">
            <v>3.67</v>
          </cell>
          <cell r="L46">
            <v>8.4499999999999993</v>
          </cell>
          <cell r="M46">
            <v>12.12</v>
          </cell>
        </row>
        <row r="47">
          <cell r="A47">
            <v>33</v>
          </cell>
          <cell r="B47" t="str">
            <v>CULTIVATOR W/ SPRAYER 6-ROW</v>
          </cell>
          <cell r="C47">
            <v>5885.5819148493101</v>
          </cell>
          <cell r="D47">
            <v>1.69</v>
          </cell>
          <cell r="E47">
            <v>13.5</v>
          </cell>
          <cell r="F47">
            <v>15.19</v>
          </cell>
          <cell r="G47">
            <v>0.17</v>
          </cell>
          <cell r="H47">
            <v>0.28999999999999998</v>
          </cell>
          <cell r="I47">
            <v>2.2999999999999998</v>
          </cell>
          <cell r="J47">
            <v>2.59</v>
          </cell>
          <cell r="K47">
            <v>3.33</v>
          </cell>
          <cell r="L47">
            <v>7.96</v>
          </cell>
          <cell r="M47">
            <v>11.29</v>
          </cell>
        </row>
        <row r="48">
          <cell r="A48">
            <v>34</v>
          </cell>
          <cell r="B48" t="str">
            <v>DIGGER INVERTER 2-ROW</v>
          </cell>
          <cell r="C48">
            <v>7376.4193606716035</v>
          </cell>
          <cell r="D48">
            <v>5.71</v>
          </cell>
          <cell r="E48">
            <v>16.86</v>
          </cell>
          <cell r="F48">
            <v>22.57</v>
          </cell>
          <cell r="G48">
            <v>0.92</v>
          </cell>
          <cell r="H48">
            <v>5.25</v>
          </cell>
          <cell r="I48">
            <v>15.51</v>
          </cell>
          <cell r="J48">
            <v>20.759999999999998</v>
          </cell>
          <cell r="K48">
            <v>27.24</v>
          </cell>
          <cell r="L48">
            <v>56.41</v>
          </cell>
          <cell r="M48">
            <v>83.649999999999991</v>
          </cell>
        </row>
        <row r="49">
          <cell r="A49">
            <v>34.1</v>
          </cell>
          <cell r="B49" t="str">
            <v>DIGGER INVERTER 6-ROW</v>
          </cell>
          <cell r="C49">
            <v>17891.246363845763</v>
          </cell>
          <cell r="D49">
            <v>13.86</v>
          </cell>
          <cell r="E49">
            <v>40.880000000000003</v>
          </cell>
          <cell r="F49">
            <v>54.74</v>
          </cell>
          <cell r="G49">
            <v>0.34</v>
          </cell>
          <cell r="H49">
            <v>4.71</v>
          </cell>
          <cell r="I49">
            <v>13.9</v>
          </cell>
          <cell r="J49">
            <v>18.61</v>
          </cell>
          <cell r="K49">
            <v>16.41</v>
          </cell>
          <cell r="L49">
            <v>38.46</v>
          </cell>
          <cell r="M49">
            <v>54.870000000000005</v>
          </cell>
        </row>
        <row r="50">
          <cell r="A50">
            <v>35</v>
          </cell>
          <cell r="B50" t="str">
            <v>DISK W/ SPRAYER 16'</v>
          </cell>
          <cell r="C50">
            <v>14606.55338171294</v>
          </cell>
          <cell r="D50">
            <v>2.92</v>
          </cell>
          <cell r="E50">
            <v>24.84</v>
          </cell>
          <cell r="F50">
            <v>27.759999999999998</v>
          </cell>
          <cell r="G50">
            <v>0.15</v>
          </cell>
          <cell r="H50">
            <v>0.44</v>
          </cell>
          <cell r="I50">
            <v>3.73</v>
          </cell>
          <cell r="J50">
            <v>4.17</v>
          </cell>
          <cell r="K50">
            <v>4.0199999999999996</v>
          </cell>
          <cell r="L50">
            <v>10.4</v>
          </cell>
          <cell r="M50">
            <v>14.42</v>
          </cell>
        </row>
        <row r="51">
          <cell r="A51">
            <v>36</v>
          </cell>
          <cell r="B51" t="str">
            <v>DISK W/ SPRAYER 21'</v>
          </cell>
          <cell r="C51">
            <v>17957.469679696871</v>
          </cell>
          <cell r="D51">
            <v>3.59</v>
          </cell>
          <cell r="E51">
            <v>30.54</v>
          </cell>
          <cell r="F51">
            <v>34.129999999999995</v>
          </cell>
          <cell r="G51">
            <v>0.12</v>
          </cell>
          <cell r="H51">
            <v>0.43</v>
          </cell>
          <cell r="I51">
            <v>3.66</v>
          </cell>
          <cell r="J51">
            <v>4.09</v>
          </cell>
          <cell r="K51">
            <v>4.0199999999999996</v>
          </cell>
          <cell r="L51">
            <v>11.67</v>
          </cell>
          <cell r="M51">
            <v>15.69</v>
          </cell>
        </row>
        <row r="52">
          <cell r="A52">
            <v>37</v>
          </cell>
          <cell r="B52" t="str">
            <v>FERTILIZER SPREADER</v>
          </cell>
          <cell r="C52">
            <v>12250.641131368513</v>
          </cell>
          <cell r="D52">
            <v>7.04</v>
          </cell>
          <cell r="E52">
            <v>56.38</v>
          </cell>
          <cell r="F52">
            <v>63.42</v>
          </cell>
          <cell r="G52">
            <v>0.12</v>
          </cell>
          <cell r="H52">
            <v>0.84</v>
          </cell>
          <cell r="I52">
            <v>6.77</v>
          </cell>
          <cell r="J52">
            <v>7.6099999999999994</v>
          </cell>
          <cell r="K52">
            <v>2.27</v>
          </cell>
          <cell r="L52">
            <v>8.77</v>
          </cell>
          <cell r="M52">
            <v>11.04</v>
          </cell>
        </row>
        <row r="53">
          <cell r="A53">
            <v>38</v>
          </cell>
          <cell r="B53" t="str">
            <v>FUMIGATION UNIT</v>
          </cell>
          <cell r="C53">
            <v>25000</v>
          </cell>
          <cell r="D53">
            <v>17.14</v>
          </cell>
          <cell r="E53">
            <v>122.9</v>
          </cell>
          <cell r="F53">
            <v>140.04000000000002</v>
          </cell>
          <cell r="G53">
            <v>0.43</v>
          </cell>
          <cell r="H53">
            <v>7.37</v>
          </cell>
          <cell r="I53">
            <v>52.85</v>
          </cell>
          <cell r="J53">
            <v>60.22</v>
          </cell>
          <cell r="K53">
            <v>12.47</v>
          </cell>
          <cell r="L53">
            <v>60.02</v>
          </cell>
          <cell r="M53">
            <v>72.490000000000009</v>
          </cell>
        </row>
        <row r="54">
          <cell r="A54">
            <v>39</v>
          </cell>
          <cell r="B54" t="str">
            <v>GRAIN DRILL 16'</v>
          </cell>
          <cell r="C54">
            <v>12318.91854810993</v>
          </cell>
          <cell r="D54">
            <v>6.54</v>
          </cell>
          <cell r="E54">
            <v>34.89</v>
          </cell>
          <cell r="F54">
            <v>41.43</v>
          </cell>
          <cell r="G54">
            <v>0.13</v>
          </cell>
          <cell r="H54">
            <v>0.85</v>
          </cell>
          <cell r="I54">
            <v>4.54</v>
          </cell>
          <cell r="J54">
            <v>5.39</v>
          </cell>
          <cell r="K54">
            <v>3.96</v>
          </cell>
          <cell r="L54">
            <v>10.32</v>
          </cell>
          <cell r="M54">
            <v>14.280000000000001</v>
          </cell>
        </row>
        <row r="55">
          <cell r="A55">
            <v>40</v>
          </cell>
          <cell r="B55" t="str">
            <v>GRAIN DRILL 8'</v>
          </cell>
          <cell r="C55">
            <v>6796.958476357232</v>
          </cell>
          <cell r="D55">
            <v>3.61</v>
          </cell>
          <cell r="E55">
            <v>19.25</v>
          </cell>
          <cell r="F55">
            <v>22.86</v>
          </cell>
          <cell r="G55">
            <v>0.28999999999999998</v>
          </cell>
          <cell r="H55">
            <v>1.05</v>
          </cell>
          <cell r="I55">
            <v>5.58</v>
          </cell>
          <cell r="J55">
            <v>6.63</v>
          </cell>
          <cell r="K55">
            <v>6.24</v>
          </cell>
          <cell r="L55">
            <v>15.25</v>
          </cell>
          <cell r="M55">
            <v>21.490000000000002</v>
          </cell>
        </row>
        <row r="56">
          <cell r="A56">
            <v>41</v>
          </cell>
          <cell r="B56" t="str">
            <v>GRAIN DRILL 13'  W/ CULTIPACKER</v>
          </cell>
          <cell r="C56">
            <v>9998.495452833864</v>
          </cell>
          <cell r="D56">
            <v>5.3</v>
          </cell>
          <cell r="E56">
            <v>28.32</v>
          </cell>
          <cell r="F56">
            <v>33.619999999999997</v>
          </cell>
          <cell r="G56">
            <v>0.16</v>
          </cell>
          <cell r="H56">
            <v>0.85</v>
          </cell>
          <cell r="I56">
            <v>4.53</v>
          </cell>
          <cell r="J56">
            <v>5.38</v>
          </cell>
          <cell r="K56">
            <v>4.67</v>
          </cell>
          <cell r="L56">
            <v>11.64</v>
          </cell>
          <cell r="M56">
            <v>16.310000000000002</v>
          </cell>
        </row>
        <row r="57">
          <cell r="A57">
            <v>42</v>
          </cell>
          <cell r="B57" t="str">
            <v>GRAIN DRILL 13'  W/ FERTILIZER</v>
          </cell>
          <cell r="C57">
            <v>9910.0638487770702</v>
          </cell>
          <cell r="D57">
            <v>5.26</v>
          </cell>
          <cell r="E57">
            <v>28.06</v>
          </cell>
          <cell r="F57">
            <v>33.32</v>
          </cell>
          <cell r="G57">
            <v>0.16</v>
          </cell>
          <cell r="H57">
            <v>0.84</v>
          </cell>
          <cell r="I57">
            <v>4.49</v>
          </cell>
          <cell r="J57">
            <v>5.33</v>
          </cell>
          <cell r="K57">
            <v>5.63</v>
          </cell>
          <cell r="L57">
            <v>15.16</v>
          </cell>
          <cell r="M57">
            <v>20.79</v>
          </cell>
        </row>
        <row r="58">
          <cell r="A58">
            <v>43</v>
          </cell>
          <cell r="B58" t="str">
            <v>GRANULAR APPLICATOR</v>
          </cell>
          <cell r="C58">
            <v>4063.5246228815267</v>
          </cell>
          <cell r="D58">
            <v>0.87</v>
          </cell>
          <cell r="E58">
            <v>9.32</v>
          </cell>
          <cell r="F58">
            <v>10.19</v>
          </cell>
          <cell r="G58">
            <v>0.56000000000000005</v>
          </cell>
          <cell r="H58">
            <v>0.49</v>
          </cell>
          <cell r="I58">
            <v>5.22</v>
          </cell>
          <cell r="J58">
            <v>5.71</v>
          </cell>
          <cell r="K58">
            <v>7.13</v>
          </cell>
          <cell r="L58">
            <v>14.55</v>
          </cell>
          <cell r="M58">
            <v>21.68</v>
          </cell>
        </row>
        <row r="59">
          <cell r="A59">
            <v>44</v>
          </cell>
          <cell r="B59" t="str">
            <v>HEAVY DISK 13'</v>
          </cell>
          <cell r="C59">
            <v>16500</v>
          </cell>
          <cell r="D59">
            <v>3.3</v>
          </cell>
          <cell r="E59">
            <v>28.06</v>
          </cell>
          <cell r="F59">
            <v>31.36</v>
          </cell>
          <cell r="G59">
            <v>0.17</v>
          </cell>
          <cell r="H59">
            <v>0.56000000000000005</v>
          </cell>
          <cell r="I59">
            <v>4.7699999999999996</v>
          </cell>
          <cell r="J59">
            <v>5.33</v>
          </cell>
          <cell r="K59">
            <v>6.41</v>
          </cell>
          <cell r="L59">
            <v>17.05</v>
          </cell>
          <cell r="M59">
            <v>23.46</v>
          </cell>
        </row>
        <row r="60">
          <cell r="A60">
            <v>45</v>
          </cell>
          <cell r="B60" t="str">
            <v>HEAVY DISK 14'</v>
          </cell>
          <cell r="C60">
            <v>22500</v>
          </cell>
          <cell r="D60">
            <v>4.5</v>
          </cell>
          <cell r="E60">
            <v>38.270000000000003</v>
          </cell>
          <cell r="F60">
            <v>42.77</v>
          </cell>
          <cell r="G60">
            <v>0.15</v>
          </cell>
          <cell r="H60">
            <v>0.68</v>
          </cell>
          <cell r="I60">
            <v>5.74</v>
          </cell>
          <cell r="J60">
            <v>6.42</v>
          </cell>
          <cell r="K60">
            <v>5.83</v>
          </cell>
          <cell r="L60">
            <v>16.579999999999998</v>
          </cell>
          <cell r="M60">
            <v>22.409999999999997</v>
          </cell>
        </row>
        <row r="61">
          <cell r="A61">
            <v>46</v>
          </cell>
          <cell r="B61" t="str">
            <v>HEAVY DISK 16'</v>
          </cell>
          <cell r="C61">
            <v>29000</v>
          </cell>
          <cell r="D61">
            <v>5.8</v>
          </cell>
          <cell r="E61">
            <v>49.33</v>
          </cell>
          <cell r="F61">
            <v>55.129999999999995</v>
          </cell>
          <cell r="G61">
            <v>0.12</v>
          </cell>
          <cell r="H61">
            <v>0.7</v>
          </cell>
          <cell r="I61">
            <v>5.92</v>
          </cell>
          <cell r="J61">
            <v>6.62</v>
          </cell>
          <cell r="K61">
            <v>5.39</v>
          </cell>
          <cell r="L61">
            <v>15.59</v>
          </cell>
          <cell r="M61">
            <v>20.98</v>
          </cell>
        </row>
        <row r="62">
          <cell r="A62">
            <v>46.1</v>
          </cell>
          <cell r="B62" t="str">
            <v>HEAVY DISK 20'</v>
          </cell>
          <cell r="C62">
            <v>45000</v>
          </cell>
          <cell r="D62">
            <v>9</v>
          </cell>
          <cell r="E62">
            <v>76.540000000000006</v>
          </cell>
          <cell r="F62">
            <v>85.54</v>
          </cell>
          <cell r="G62">
            <v>0.1</v>
          </cell>
          <cell r="H62">
            <v>0.9</v>
          </cell>
          <cell r="I62">
            <v>7.65</v>
          </cell>
          <cell r="J62">
            <v>8.5500000000000007</v>
          </cell>
          <cell r="K62">
            <v>5.39</v>
          </cell>
          <cell r="L62">
            <v>17.66</v>
          </cell>
          <cell r="M62">
            <v>23.05</v>
          </cell>
        </row>
        <row r="63">
          <cell r="A63">
            <v>47</v>
          </cell>
          <cell r="B63" t="str">
            <v>HERBICIDE APPLICATOR 12'</v>
          </cell>
          <cell r="C63">
            <v>2260.8802686362396</v>
          </cell>
          <cell r="D63">
            <v>1.32</v>
          </cell>
          <cell r="E63">
            <v>6.48</v>
          </cell>
          <cell r="F63">
            <v>7.8000000000000007</v>
          </cell>
          <cell r="G63">
            <v>0.15</v>
          </cell>
          <cell r="H63">
            <v>0.2</v>
          </cell>
          <cell r="I63">
            <v>0.97</v>
          </cell>
          <cell r="J63">
            <v>1.17</v>
          </cell>
          <cell r="K63">
            <v>2.89</v>
          </cell>
          <cell r="L63">
            <v>5.97</v>
          </cell>
          <cell r="M63">
            <v>8.86</v>
          </cell>
        </row>
        <row r="64">
          <cell r="A64">
            <v>48</v>
          </cell>
          <cell r="B64" t="str">
            <v>HERBICIDE APPLICATOR 16'</v>
          </cell>
          <cell r="C64">
            <v>3242.5782800177644</v>
          </cell>
          <cell r="D64">
            <v>2.09</v>
          </cell>
          <cell r="E64">
            <v>8.26</v>
          </cell>
          <cell r="F64">
            <v>10.35</v>
          </cell>
          <cell r="G64">
            <v>0.11</v>
          </cell>
          <cell r="H64">
            <v>0.23</v>
          </cell>
          <cell r="I64">
            <v>0.91</v>
          </cell>
          <cell r="J64">
            <v>1.1400000000000001</v>
          </cell>
          <cell r="K64">
            <v>2.2000000000000002</v>
          </cell>
          <cell r="L64">
            <v>4.58</v>
          </cell>
          <cell r="M64">
            <v>6.78</v>
          </cell>
        </row>
        <row r="65">
          <cell r="A65">
            <v>49</v>
          </cell>
          <cell r="B65" t="str">
            <v>TANDOM LIGHT DISK 30'</v>
          </cell>
          <cell r="C65">
            <v>67500</v>
          </cell>
          <cell r="D65">
            <v>38.43</v>
          </cell>
          <cell r="E65">
            <v>137.77000000000001</v>
          </cell>
          <cell r="F65">
            <v>176.20000000000002</v>
          </cell>
          <cell r="G65">
            <v>7.0000000000000007E-2</v>
          </cell>
          <cell r="H65">
            <v>2.69</v>
          </cell>
          <cell r="I65">
            <v>9.64</v>
          </cell>
          <cell r="J65">
            <v>12.33</v>
          </cell>
          <cell r="K65">
            <v>5.43</v>
          </cell>
          <cell r="L65">
            <v>15.28</v>
          </cell>
          <cell r="M65">
            <v>20.71</v>
          </cell>
        </row>
        <row r="66">
          <cell r="A66">
            <v>49.1</v>
          </cell>
          <cell r="B66" t="str">
            <v>LIGHT DISKING W/ HERBICIDE 20'</v>
          </cell>
          <cell r="C66">
            <v>12162.5</v>
          </cell>
          <cell r="D66">
            <v>6.92</v>
          </cell>
          <cell r="E66">
            <v>24.82</v>
          </cell>
          <cell r="F66">
            <v>31.740000000000002</v>
          </cell>
          <cell r="G66">
            <v>0.12</v>
          </cell>
          <cell r="H66">
            <v>0.83</v>
          </cell>
          <cell r="I66">
            <v>2.98</v>
          </cell>
          <cell r="J66">
            <v>3.81</v>
          </cell>
          <cell r="K66">
            <v>4.42</v>
          </cell>
          <cell r="L66">
            <v>10.98</v>
          </cell>
          <cell r="M66">
            <v>15.4</v>
          </cell>
        </row>
        <row r="67">
          <cell r="A67">
            <v>50</v>
          </cell>
          <cell r="B67" t="str">
            <v>LISTER</v>
          </cell>
          <cell r="C67">
            <v>1582.6161880453678</v>
          </cell>
          <cell r="D67">
            <v>0.42</v>
          </cell>
          <cell r="E67">
            <v>7.26</v>
          </cell>
          <cell r="F67">
            <v>7.68</v>
          </cell>
          <cell r="G67">
            <v>0.59</v>
          </cell>
          <cell r="H67">
            <v>0.25</v>
          </cell>
          <cell r="I67">
            <v>4.28</v>
          </cell>
          <cell r="J67">
            <v>4.53</v>
          </cell>
          <cell r="K67">
            <v>10.82</v>
          </cell>
          <cell r="L67">
            <v>23.95</v>
          </cell>
          <cell r="M67">
            <v>34.769999999999996</v>
          </cell>
        </row>
        <row r="68">
          <cell r="A68">
            <v>51</v>
          </cell>
          <cell r="B68" t="str">
            <v>MOWER-CONDITIONER</v>
          </cell>
          <cell r="C68">
            <v>18045.251387365701</v>
          </cell>
          <cell r="D68">
            <v>7.33</v>
          </cell>
          <cell r="E68">
            <v>41.52</v>
          </cell>
          <cell r="F68">
            <v>48.85</v>
          </cell>
          <cell r="G68">
            <v>0.36</v>
          </cell>
          <cell r="H68">
            <v>2.64</v>
          </cell>
          <cell r="I68">
            <v>14.95</v>
          </cell>
          <cell r="J68">
            <v>17.59</v>
          </cell>
          <cell r="K68">
            <v>6.91</v>
          </cell>
          <cell r="L68">
            <v>20.95</v>
          </cell>
          <cell r="M68">
            <v>27.86</v>
          </cell>
        </row>
        <row r="69">
          <cell r="A69">
            <v>52</v>
          </cell>
          <cell r="B69" t="str">
            <v>MULCH BEDDER-LAYER</v>
          </cell>
          <cell r="C69">
            <v>5949.6849174637873</v>
          </cell>
          <cell r="D69">
            <v>9.67</v>
          </cell>
          <cell r="E69">
            <v>27.3</v>
          </cell>
          <cell r="F69">
            <v>36.97</v>
          </cell>
          <cell r="G69">
            <v>0.52</v>
          </cell>
          <cell r="H69">
            <v>5.03</v>
          </cell>
          <cell r="I69">
            <v>14.2</v>
          </cell>
          <cell r="J69">
            <v>19.23</v>
          </cell>
          <cell r="K69">
            <v>11.2</v>
          </cell>
          <cell r="L69">
            <v>22.86</v>
          </cell>
          <cell r="M69">
            <v>34.06</v>
          </cell>
        </row>
        <row r="70">
          <cell r="A70">
            <v>53</v>
          </cell>
          <cell r="B70" t="str">
            <v>MULCH LAYER</v>
          </cell>
          <cell r="C70">
            <v>4813.2950982282046</v>
          </cell>
          <cell r="D70">
            <v>7.82</v>
          </cell>
          <cell r="E70">
            <v>22.08</v>
          </cell>
          <cell r="F70">
            <v>29.9</v>
          </cell>
          <cell r="G70">
            <v>0.52</v>
          </cell>
          <cell r="H70">
            <v>4.07</v>
          </cell>
          <cell r="I70">
            <v>11.48</v>
          </cell>
          <cell r="J70">
            <v>15.55</v>
          </cell>
          <cell r="K70">
            <v>10.24</v>
          </cell>
          <cell r="L70">
            <v>20.149999999999999</v>
          </cell>
          <cell r="M70">
            <v>30.39</v>
          </cell>
        </row>
        <row r="71">
          <cell r="A71">
            <v>54</v>
          </cell>
          <cell r="B71" t="str">
            <v>NO-TILL DRILL 12'</v>
          </cell>
          <cell r="C71">
            <v>14996.276760968638</v>
          </cell>
          <cell r="D71">
            <v>10.92</v>
          </cell>
          <cell r="E71">
            <v>31.85</v>
          </cell>
          <cell r="F71">
            <v>42.77</v>
          </cell>
          <cell r="G71">
            <v>0.21</v>
          </cell>
          <cell r="H71">
            <v>2.29</v>
          </cell>
          <cell r="I71">
            <v>6.69</v>
          </cell>
          <cell r="J71">
            <v>8.98</v>
          </cell>
          <cell r="K71">
            <v>7.31</v>
          </cell>
          <cell r="L71">
            <v>16.03</v>
          </cell>
          <cell r="M71">
            <v>23.34</v>
          </cell>
        </row>
        <row r="72">
          <cell r="A72">
            <v>55</v>
          </cell>
          <cell r="B72" t="str">
            <v>NO-TILL DRILL 16'</v>
          </cell>
          <cell r="C72">
            <v>22238.194703766691</v>
          </cell>
          <cell r="D72">
            <v>11.8</v>
          </cell>
          <cell r="E72">
            <v>62.98</v>
          </cell>
          <cell r="F72">
            <v>74.78</v>
          </cell>
          <cell r="G72">
            <v>0.14000000000000001</v>
          </cell>
          <cell r="H72">
            <v>1.65</v>
          </cell>
          <cell r="I72">
            <v>8.82</v>
          </cell>
          <cell r="J72">
            <v>10.47</v>
          </cell>
          <cell r="K72">
            <v>5.84</v>
          </cell>
          <cell r="L72">
            <v>18.149999999999999</v>
          </cell>
          <cell r="M72">
            <v>23.99</v>
          </cell>
        </row>
        <row r="73">
          <cell r="A73">
            <v>56</v>
          </cell>
          <cell r="B73" t="str">
            <v>NURSE TANK ON PICK-UP</v>
          </cell>
          <cell r="C73">
            <v>2220.9022398647694</v>
          </cell>
          <cell r="D73">
            <v>0.89</v>
          </cell>
          <cell r="E73">
            <v>9.07</v>
          </cell>
          <cell r="F73">
            <v>9.9600000000000009</v>
          </cell>
          <cell r="G73">
            <v>0.17</v>
          </cell>
          <cell r="H73">
            <v>0.15</v>
          </cell>
          <cell r="I73">
            <v>1.54</v>
          </cell>
          <cell r="J73">
            <v>1.69</v>
          </cell>
          <cell r="K73">
            <v>2.17</v>
          </cell>
          <cell r="L73">
            <v>4.38</v>
          </cell>
          <cell r="M73">
            <v>6.55</v>
          </cell>
        </row>
        <row r="74">
          <cell r="A74">
            <v>57</v>
          </cell>
          <cell r="B74" t="str">
            <v>PEANUT COMBINE 2-ROW</v>
          </cell>
          <cell r="C74">
            <v>31074.01438692987</v>
          </cell>
          <cell r="D74">
            <v>9.42</v>
          </cell>
          <cell r="E74">
            <v>71.28</v>
          </cell>
          <cell r="F74">
            <v>80.7</v>
          </cell>
          <cell r="G74">
            <v>1.1000000000000001</v>
          </cell>
          <cell r="H74">
            <v>10.36</v>
          </cell>
          <cell r="I74">
            <v>78.41</v>
          </cell>
          <cell r="J74">
            <v>88.77</v>
          </cell>
          <cell r="K74">
            <v>36.65</v>
          </cell>
          <cell r="L74">
            <v>127.31</v>
          </cell>
          <cell r="M74">
            <v>163.96</v>
          </cell>
        </row>
        <row r="75">
          <cell r="A75">
            <v>57.1</v>
          </cell>
          <cell r="B75" t="str">
            <v>PEANUT COMBINE 4-ROW</v>
          </cell>
          <cell r="C75">
            <v>66934.808312845358</v>
          </cell>
          <cell r="D75">
            <v>20.29</v>
          </cell>
          <cell r="E75">
            <v>153.54</v>
          </cell>
          <cell r="F75">
            <v>173.82999999999998</v>
          </cell>
          <cell r="G75">
            <v>0.55000000000000004</v>
          </cell>
          <cell r="H75">
            <v>11.16</v>
          </cell>
          <cell r="I75">
            <v>84.45</v>
          </cell>
          <cell r="J75">
            <v>95.61</v>
          </cell>
          <cell r="K75">
            <v>27.62</v>
          </cell>
          <cell r="L75">
            <v>121.12</v>
          </cell>
          <cell r="M75">
            <v>148.74</v>
          </cell>
        </row>
        <row r="76">
          <cell r="A76">
            <v>58</v>
          </cell>
          <cell r="B76" t="str">
            <v>PEANUT PLANTER</v>
          </cell>
          <cell r="C76">
            <v>12547.290522439383</v>
          </cell>
          <cell r="D76">
            <v>5.26</v>
          </cell>
          <cell r="E76">
            <v>36.36</v>
          </cell>
          <cell r="F76">
            <v>41.62</v>
          </cell>
          <cell r="G76">
            <v>0.21</v>
          </cell>
          <cell r="H76">
            <v>1.1000000000000001</v>
          </cell>
          <cell r="I76">
            <v>7.64</v>
          </cell>
          <cell r="J76">
            <v>8.74</v>
          </cell>
          <cell r="K76">
            <v>6.12</v>
          </cell>
          <cell r="L76">
            <v>16.97</v>
          </cell>
          <cell r="M76">
            <v>23.09</v>
          </cell>
        </row>
        <row r="77">
          <cell r="A77">
            <v>59</v>
          </cell>
          <cell r="B77" t="str">
            <v>PRECISION PLANTER 4-ROW</v>
          </cell>
          <cell r="C77">
            <v>11562.502556797732</v>
          </cell>
          <cell r="D77">
            <v>3.4</v>
          </cell>
          <cell r="E77">
            <v>25.13</v>
          </cell>
          <cell r="F77">
            <v>28.529999999999998</v>
          </cell>
          <cell r="G77">
            <v>0.2</v>
          </cell>
          <cell r="H77">
            <v>0.68</v>
          </cell>
          <cell r="I77">
            <v>5.03</v>
          </cell>
          <cell r="J77">
            <v>5.71</v>
          </cell>
          <cell r="K77">
            <v>5.46</v>
          </cell>
          <cell r="L77">
            <v>13.92</v>
          </cell>
          <cell r="M77">
            <v>19.38</v>
          </cell>
        </row>
        <row r="78">
          <cell r="A78">
            <v>60</v>
          </cell>
          <cell r="B78" t="str">
            <v>PLANTER 4-ROW</v>
          </cell>
          <cell r="C78">
            <v>30000</v>
          </cell>
          <cell r="D78">
            <v>5.13</v>
          </cell>
          <cell r="E78">
            <v>91.76</v>
          </cell>
          <cell r="F78">
            <v>96.89</v>
          </cell>
          <cell r="G78">
            <v>1.65</v>
          </cell>
          <cell r="H78">
            <v>8.4600000000000009</v>
          </cell>
          <cell r="I78">
            <v>151.4</v>
          </cell>
          <cell r="J78">
            <v>159.86000000000001</v>
          </cell>
          <cell r="K78">
            <v>28.05</v>
          </cell>
          <cell r="L78">
            <v>178.91</v>
          </cell>
          <cell r="M78">
            <v>206.96</v>
          </cell>
        </row>
        <row r="79">
          <cell r="A79">
            <v>61</v>
          </cell>
          <cell r="B79" t="str">
            <v>PLANTER 6-ROW</v>
          </cell>
          <cell r="C79">
            <v>60000</v>
          </cell>
          <cell r="D79">
            <v>10.27</v>
          </cell>
          <cell r="E79">
            <v>183.51</v>
          </cell>
          <cell r="F79">
            <v>193.78</v>
          </cell>
          <cell r="G79">
            <v>0.89</v>
          </cell>
          <cell r="H79">
            <v>9.14</v>
          </cell>
          <cell r="I79">
            <v>163.32</v>
          </cell>
          <cell r="J79">
            <v>172.45999999999998</v>
          </cell>
          <cell r="K79">
            <v>19.7</v>
          </cell>
          <cell r="L79">
            <v>178.16</v>
          </cell>
          <cell r="M79">
            <v>197.85999999999999</v>
          </cell>
        </row>
        <row r="80">
          <cell r="A80">
            <v>62</v>
          </cell>
          <cell r="B80" t="str">
            <v>PLANTER 8-ROW</v>
          </cell>
          <cell r="C80">
            <v>93750</v>
          </cell>
          <cell r="D80">
            <v>24.74</v>
          </cell>
          <cell r="E80">
            <v>215.05</v>
          </cell>
          <cell r="F80">
            <v>239.79000000000002</v>
          </cell>
          <cell r="G80">
            <v>0.14000000000000001</v>
          </cell>
          <cell r="H80">
            <v>3.46</v>
          </cell>
          <cell r="I80">
            <v>30.11</v>
          </cell>
          <cell r="J80">
            <v>33.57</v>
          </cell>
          <cell r="K80">
            <v>6.81</v>
          </cell>
          <cell r="L80">
            <v>36.33</v>
          </cell>
          <cell r="M80">
            <v>43.14</v>
          </cell>
        </row>
        <row r="81">
          <cell r="A81">
            <v>63</v>
          </cell>
          <cell r="B81" t="str">
            <v>PLANTER 12-ROW</v>
          </cell>
          <cell r="C81">
            <v>112500</v>
          </cell>
          <cell r="D81">
            <v>29.69</v>
          </cell>
          <cell r="E81">
            <v>258.06</v>
          </cell>
          <cell r="F81">
            <v>287.75</v>
          </cell>
          <cell r="G81">
            <v>0.1</v>
          </cell>
          <cell r="H81">
            <v>2.97</v>
          </cell>
          <cell r="I81">
            <v>25.81</v>
          </cell>
          <cell r="J81">
            <v>28.779999999999998</v>
          </cell>
          <cell r="K81">
            <v>5.96</v>
          </cell>
          <cell r="L81">
            <v>32.47</v>
          </cell>
          <cell r="M81">
            <v>38.43</v>
          </cell>
        </row>
        <row r="82">
          <cell r="A82">
            <v>64</v>
          </cell>
          <cell r="B82" t="str">
            <v>PLANTER 16-ROW</v>
          </cell>
          <cell r="C82">
            <v>131250</v>
          </cell>
          <cell r="D82">
            <v>34.64</v>
          </cell>
          <cell r="E82">
            <v>301.07</v>
          </cell>
          <cell r="F82">
            <v>335.71</v>
          </cell>
          <cell r="G82">
            <v>0.12</v>
          </cell>
          <cell r="H82">
            <v>4.16</v>
          </cell>
          <cell r="I82">
            <v>36.130000000000003</v>
          </cell>
          <cell r="J82">
            <v>40.290000000000006</v>
          </cell>
          <cell r="K82">
            <v>7.75</v>
          </cell>
          <cell r="L82">
            <v>44.13</v>
          </cell>
          <cell r="M82">
            <v>51.88</v>
          </cell>
        </row>
        <row r="83">
          <cell r="A83">
            <v>65</v>
          </cell>
          <cell r="B83" t="str">
            <v>PLANTER NO-TILL 8-ROW</v>
          </cell>
          <cell r="C83">
            <v>90000</v>
          </cell>
          <cell r="D83">
            <v>40.17</v>
          </cell>
          <cell r="E83">
            <v>206.45</v>
          </cell>
          <cell r="F83">
            <v>246.62</v>
          </cell>
          <cell r="G83">
            <v>0.12</v>
          </cell>
          <cell r="H83">
            <v>4.82</v>
          </cell>
          <cell r="I83">
            <v>24.77</v>
          </cell>
          <cell r="J83">
            <v>29.59</v>
          </cell>
          <cell r="K83">
            <v>8.41</v>
          </cell>
          <cell r="L83">
            <v>32.78</v>
          </cell>
          <cell r="M83">
            <v>41.19</v>
          </cell>
        </row>
        <row r="84">
          <cell r="A84">
            <v>66</v>
          </cell>
          <cell r="B84" t="str">
            <v>PLANTER NO-TILL 12-ROW</v>
          </cell>
          <cell r="C84">
            <v>150000</v>
          </cell>
          <cell r="D84">
            <v>66.959999999999994</v>
          </cell>
          <cell r="E84">
            <v>344.08</v>
          </cell>
          <cell r="F84">
            <v>411.03999999999996</v>
          </cell>
          <cell r="G84">
            <v>0.09</v>
          </cell>
          <cell r="H84">
            <v>6.03</v>
          </cell>
          <cell r="I84">
            <v>30.97</v>
          </cell>
          <cell r="J84">
            <v>37</v>
          </cell>
          <cell r="K84">
            <v>8.7200000000000006</v>
          </cell>
          <cell r="L84">
            <v>36.97</v>
          </cell>
          <cell r="M84">
            <v>45.69</v>
          </cell>
        </row>
        <row r="85">
          <cell r="A85">
            <v>67</v>
          </cell>
          <cell r="B85" t="str">
            <v>PLANTER NO-TILL 16-ROW</v>
          </cell>
          <cell r="C85">
            <v>168750</v>
          </cell>
          <cell r="D85">
            <v>75.33</v>
          </cell>
          <cell r="E85">
            <v>387.09</v>
          </cell>
          <cell r="F85">
            <v>462.41999999999996</v>
          </cell>
          <cell r="G85">
            <v>0.11</v>
          </cell>
          <cell r="H85">
            <v>8.2899999999999991</v>
          </cell>
          <cell r="I85">
            <v>42.58</v>
          </cell>
          <cell r="J85">
            <v>50.87</v>
          </cell>
          <cell r="K85">
            <v>12.07</v>
          </cell>
          <cell r="L85">
            <v>50.53</v>
          </cell>
          <cell r="M85">
            <v>62.6</v>
          </cell>
        </row>
        <row r="86">
          <cell r="A86">
            <v>68</v>
          </cell>
          <cell r="B86" t="str">
            <v>PLANTER NO-TILL W/ HERBICIDE 4-ROW</v>
          </cell>
          <cell r="C86">
            <v>15533.283788020326</v>
          </cell>
          <cell r="D86">
            <v>7.74</v>
          </cell>
          <cell r="E86">
            <v>33.76</v>
          </cell>
          <cell r="F86">
            <v>41.5</v>
          </cell>
          <cell r="G86">
            <v>0.2</v>
          </cell>
          <cell r="H86">
            <v>1.55</v>
          </cell>
          <cell r="I86">
            <v>6.75</v>
          </cell>
          <cell r="J86">
            <v>8.3000000000000007</v>
          </cell>
          <cell r="K86">
            <v>8.43</v>
          </cell>
          <cell r="L86">
            <v>21.2</v>
          </cell>
          <cell r="M86">
            <v>29.63</v>
          </cell>
        </row>
        <row r="87">
          <cell r="A87">
            <v>69</v>
          </cell>
          <cell r="B87" t="str">
            <v>PLANTER NO-TILL W/ SPRAYER 4-ROW</v>
          </cell>
          <cell r="C87">
            <v>15533.283788020326</v>
          </cell>
          <cell r="D87">
            <v>7.74</v>
          </cell>
          <cell r="E87">
            <v>33.76</v>
          </cell>
          <cell r="F87">
            <v>41.5</v>
          </cell>
          <cell r="G87">
            <v>0.2</v>
          </cell>
          <cell r="H87">
            <v>1.55</v>
          </cell>
          <cell r="I87">
            <v>6.75</v>
          </cell>
          <cell r="J87">
            <v>8.3000000000000007</v>
          </cell>
          <cell r="K87">
            <v>8.43</v>
          </cell>
          <cell r="L87">
            <v>21.2</v>
          </cell>
          <cell r="M87">
            <v>29.63</v>
          </cell>
        </row>
        <row r="88">
          <cell r="A88">
            <v>70</v>
          </cell>
          <cell r="B88" t="str">
            <v>PLANTER W/ FERTILIZER 6-ROW</v>
          </cell>
          <cell r="C88">
            <v>17870.799740175113</v>
          </cell>
          <cell r="D88">
            <v>5.26</v>
          </cell>
          <cell r="E88">
            <v>38.840000000000003</v>
          </cell>
          <cell r="F88">
            <v>44.1</v>
          </cell>
          <cell r="G88">
            <v>0.17</v>
          </cell>
          <cell r="H88">
            <v>0.89</v>
          </cell>
          <cell r="I88">
            <v>6.6</v>
          </cell>
          <cell r="J88">
            <v>7.4899999999999993</v>
          </cell>
          <cell r="K88">
            <v>5.98</v>
          </cell>
          <cell r="L88">
            <v>17.940000000000001</v>
          </cell>
          <cell r="M88">
            <v>23.92</v>
          </cell>
        </row>
        <row r="89">
          <cell r="A89">
            <v>71</v>
          </cell>
          <cell r="B89" t="str">
            <v>PLANTER W/ HERBICIDE 6-ROW</v>
          </cell>
          <cell r="C89">
            <v>17870.799740175113</v>
          </cell>
          <cell r="D89">
            <v>5.26</v>
          </cell>
          <cell r="E89">
            <v>38.840000000000003</v>
          </cell>
          <cell r="F89">
            <v>44.1</v>
          </cell>
          <cell r="G89">
            <v>0.17</v>
          </cell>
          <cell r="H89">
            <v>0.89</v>
          </cell>
          <cell r="I89">
            <v>6.6</v>
          </cell>
          <cell r="J89">
            <v>7.4899999999999993</v>
          </cell>
          <cell r="K89">
            <v>5.98</v>
          </cell>
          <cell r="L89">
            <v>17.940000000000001</v>
          </cell>
          <cell r="M89">
            <v>23.92</v>
          </cell>
        </row>
        <row r="90">
          <cell r="A90">
            <v>72</v>
          </cell>
          <cell r="B90" t="str">
            <v>PLANTER W/ SPRAYER 4-ROW</v>
          </cell>
          <cell r="C90">
            <v>12407.986077999303</v>
          </cell>
          <cell r="D90">
            <v>3.65</v>
          </cell>
          <cell r="E90">
            <v>26.97</v>
          </cell>
          <cell r="F90">
            <v>30.619999999999997</v>
          </cell>
          <cell r="G90">
            <v>0.22</v>
          </cell>
          <cell r="H90">
            <v>0.8</v>
          </cell>
          <cell r="I90">
            <v>5.93</v>
          </cell>
          <cell r="J90">
            <v>6.7299999999999995</v>
          </cell>
          <cell r="K90">
            <v>6.06</v>
          </cell>
          <cell r="L90">
            <v>15.71</v>
          </cell>
          <cell r="M90">
            <v>21.77</v>
          </cell>
        </row>
        <row r="91">
          <cell r="A91">
            <v>73</v>
          </cell>
          <cell r="B91" t="str">
            <v>PLANTER W/ SPRAYER 6-ROW</v>
          </cell>
          <cell r="C91">
            <v>17870.799740175113</v>
          </cell>
          <cell r="D91">
            <v>5.26</v>
          </cell>
          <cell r="E91">
            <v>38.840000000000003</v>
          </cell>
          <cell r="F91">
            <v>44.1</v>
          </cell>
          <cell r="G91">
            <v>0.17</v>
          </cell>
          <cell r="H91">
            <v>0.89</v>
          </cell>
          <cell r="I91">
            <v>6.6</v>
          </cell>
          <cell r="J91">
            <v>7.4899999999999993</v>
          </cell>
          <cell r="K91">
            <v>5.98</v>
          </cell>
          <cell r="L91">
            <v>17.940000000000001</v>
          </cell>
          <cell r="M91">
            <v>23.92</v>
          </cell>
        </row>
        <row r="92">
          <cell r="A92">
            <v>74</v>
          </cell>
          <cell r="B92" t="str">
            <v>POTATO DIGGER (SWEET)</v>
          </cell>
          <cell r="C92">
            <v>12713.286731636623</v>
          </cell>
          <cell r="D92">
            <v>1.01</v>
          </cell>
          <cell r="E92">
            <v>31.25</v>
          </cell>
          <cell r="F92">
            <v>32.26</v>
          </cell>
          <cell r="G92">
            <v>0.79</v>
          </cell>
          <cell r="H92">
            <v>0.8</v>
          </cell>
          <cell r="I92">
            <v>24.69</v>
          </cell>
          <cell r="J92">
            <v>25.490000000000002</v>
          </cell>
          <cell r="K92">
            <v>14.95</v>
          </cell>
          <cell r="L92">
            <v>51.03</v>
          </cell>
          <cell r="M92">
            <v>65.98</v>
          </cell>
        </row>
        <row r="93">
          <cell r="A93">
            <v>75</v>
          </cell>
          <cell r="B93" t="str">
            <v>POTATO HARVESTER</v>
          </cell>
          <cell r="C93">
            <v>59012.544822356329</v>
          </cell>
          <cell r="D93">
            <v>14.75</v>
          </cell>
          <cell r="E93">
            <v>60.22</v>
          </cell>
          <cell r="F93">
            <v>74.97</v>
          </cell>
          <cell r="G93">
            <v>0.79</v>
          </cell>
          <cell r="H93">
            <v>11.65</v>
          </cell>
          <cell r="I93">
            <v>47.57</v>
          </cell>
          <cell r="J93">
            <v>59.22</v>
          </cell>
          <cell r="K93">
            <v>35.29</v>
          </cell>
          <cell r="L93">
            <v>100.25</v>
          </cell>
          <cell r="M93">
            <v>135.54</v>
          </cell>
        </row>
        <row r="94">
          <cell r="A94">
            <v>76</v>
          </cell>
          <cell r="B94" t="str">
            <v>POTATO PLANTER</v>
          </cell>
          <cell r="C94">
            <v>23647.617672951565</v>
          </cell>
          <cell r="D94">
            <v>15.08</v>
          </cell>
          <cell r="E94">
            <v>32.18</v>
          </cell>
          <cell r="F94">
            <v>47.26</v>
          </cell>
          <cell r="G94">
            <v>0.27</v>
          </cell>
          <cell r="H94">
            <v>4.07</v>
          </cell>
          <cell r="I94">
            <v>8.69</v>
          </cell>
          <cell r="J94">
            <v>12.76</v>
          </cell>
          <cell r="K94">
            <v>10.52</v>
          </cell>
          <cell r="L94">
            <v>20.69</v>
          </cell>
          <cell r="M94">
            <v>31.21</v>
          </cell>
        </row>
        <row r="95">
          <cell r="A95">
            <v>77</v>
          </cell>
          <cell r="B95" t="str">
            <v>POTATO PLANTER (SWEET)</v>
          </cell>
          <cell r="C95">
            <v>7754.8193214223011</v>
          </cell>
          <cell r="D95">
            <v>1.51</v>
          </cell>
          <cell r="E95">
            <v>25.42</v>
          </cell>
          <cell r="F95">
            <v>26.930000000000003</v>
          </cell>
          <cell r="G95">
            <v>0.39</v>
          </cell>
          <cell r="H95">
            <v>0.59</v>
          </cell>
          <cell r="I95">
            <v>9.91</v>
          </cell>
          <cell r="J95">
            <v>10.5</v>
          </cell>
          <cell r="K95">
            <v>7.58</v>
          </cell>
          <cell r="L95">
            <v>22.92</v>
          </cell>
          <cell r="M95">
            <v>30.5</v>
          </cell>
        </row>
        <row r="96">
          <cell r="A96">
            <v>78</v>
          </cell>
          <cell r="B96" t="str">
            <v>PRIME AID BULK BARN</v>
          </cell>
          <cell r="C96">
            <v>20228.928719376883</v>
          </cell>
          <cell r="D96">
            <v>12.61</v>
          </cell>
          <cell r="E96">
            <v>33.020000000000003</v>
          </cell>
          <cell r="F96">
            <v>45.63</v>
          </cell>
          <cell r="G96">
            <v>0.69</v>
          </cell>
          <cell r="H96">
            <v>8.6999999999999993</v>
          </cell>
          <cell r="I96">
            <v>22.78</v>
          </cell>
          <cell r="J96">
            <v>31.48</v>
          </cell>
          <cell r="K96">
            <v>16.89</v>
          </cell>
          <cell r="L96">
            <v>34.29</v>
          </cell>
          <cell r="M96">
            <v>51.18</v>
          </cell>
        </row>
        <row r="97">
          <cell r="A97">
            <v>79</v>
          </cell>
          <cell r="B97" t="str">
            <v>PTO AIR BLAST SPRAYER (500)</v>
          </cell>
          <cell r="C97">
            <v>21420.055639853126</v>
          </cell>
          <cell r="D97">
            <v>18.21</v>
          </cell>
          <cell r="E97">
            <v>49.14</v>
          </cell>
          <cell r="F97">
            <v>67.349999999999994</v>
          </cell>
          <cell r="G97">
            <v>0.2</v>
          </cell>
          <cell r="H97">
            <v>3.64</v>
          </cell>
          <cell r="I97">
            <v>9.83</v>
          </cell>
          <cell r="J97">
            <v>13.47</v>
          </cell>
          <cell r="K97">
            <v>8.42</v>
          </cell>
          <cell r="L97">
            <v>18.72</v>
          </cell>
          <cell r="M97">
            <v>27.14</v>
          </cell>
        </row>
        <row r="98">
          <cell r="A98">
            <v>80</v>
          </cell>
          <cell r="B98" t="str">
            <v>PTO BALER</v>
          </cell>
          <cell r="C98">
            <v>15537.158154133092</v>
          </cell>
          <cell r="D98">
            <v>5.0199999999999996</v>
          </cell>
          <cell r="E98">
            <v>38.39</v>
          </cell>
          <cell r="F98">
            <v>43.41</v>
          </cell>
          <cell r="G98">
            <v>0.38</v>
          </cell>
          <cell r="H98">
            <v>1.91</v>
          </cell>
          <cell r="I98">
            <v>14.59</v>
          </cell>
          <cell r="J98">
            <v>16.5</v>
          </cell>
          <cell r="K98">
            <v>10.99</v>
          </cell>
          <cell r="L98">
            <v>31.48</v>
          </cell>
          <cell r="M98">
            <v>42.47</v>
          </cell>
        </row>
        <row r="99">
          <cell r="A99">
            <v>80.099999999999994</v>
          </cell>
          <cell r="B99" t="str">
            <v>ROUND BALER</v>
          </cell>
          <cell r="C99">
            <v>12941.122484785688</v>
          </cell>
          <cell r="D99">
            <v>4.47</v>
          </cell>
          <cell r="E99">
            <v>25.58</v>
          </cell>
          <cell r="F99">
            <v>30.049999999999997</v>
          </cell>
          <cell r="G99">
            <v>0.38</v>
          </cell>
          <cell r="H99">
            <v>1.7</v>
          </cell>
          <cell r="I99">
            <v>9.7200000000000006</v>
          </cell>
          <cell r="J99">
            <v>11.42</v>
          </cell>
          <cell r="K99">
            <v>10.78</v>
          </cell>
          <cell r="L99">
            <v>26.62</v>
          </cell>
          <cell r="M99">
            <v>37.4</v>
          </cell>
        </row>
        <row r="100">
          <cell r="A100">
            <v>80.2</v>
          </cell>
          <cell r="B100" t="str">
            <v>SMALL BALER</v>
          </cell>
          <cell r="C100">
            <v>8579.8863005624989</v>
          </cell>
          <cell r="D100">
            <v>2.77</v>
          </cell>
          <cell r="E100">
            <v>21.2</v>
          </cell>
          <cell r="F100">
            <v>23.97</v>
          </cell>
          <cell r="G100">
            <v>0.38</v>
          </cell>
          <cell r="H100">
            <v>1.05</v>
          </cell>
          <cell r="I100">
            <v>8.06</v>
          </cell>
          <cell r="J100">
            <v>9.1100000000000012</v>
          </cell>
          <cell r="K100">
            <v>10.130000000000001</v>
          </cell>
          <cell r="L100">
            <v>24.95</v>
          </cell>
          <cell r="M100">
            <v>35.08</v>
          </cell>
        </row>
        <row r="101">
          <cell r="A101">
            <v>80.3</v>
          </cell>
          <cell r="B101" t="str">
            <v>LARGE BALER</v>
          </cell>
          <cell r="C101">
            <v>11258</v>
          </cell>
          <cell r="D101">
            <v>3.63</v>
          </cell>
          <cell r="E101">
            <v>27.82</v>
          </cell>
          <cell r="F101">
            <v>31.45</v>
          </cell>
          <cell r="G101">
            <v>0.26</v>
          </cell>
          <cell r="H101">
            <v>0.94</v>
          </cell>
          <cell r="I101">
            <v>7.23</v>
          </cell>
          <cell r="J101">
            <v>8.17</v>
          </cell>
          <cell r="K101">
            <v>8.7200000000000006</v>
          </cell>
          <cell r="L101">
            <v>24.57</v>
          </cell>
          <cell r="M101">
            <v>33.29</v>
          </cell>
        </row>
        <row r="102">
          <cell r="A102">
            <v>81</v>
          </cell>
          <cell r="B102" t="str">
            <v>PULL TYPE SPRAYER</v>
          </cell>
          <cell r="C102">
            <v>5205.2832396494969</v>
          </cell>
          <cell r="D102">
            <v>2.08</v>
          </cell>
          <cell r="E102">
            <v>21.25</v>
          </cell>
          <cell r="F102">
            <v>23.33</v>
          </cell>
          <cell r="G102">
            <v>0.18</v>
          </cell>
          <cell r="H102">
            <v>0.37</v>
          </cell>
          <cell r="I102">
            <v>3.83</v>
          </cell>
          <cell r="J102">
            <v>4.2</v>
          </cell>
          <cell r="K102">
            <v>2.5099999999999998</v>
          </cell>
          <cell r="L102">
            <v>6.83</v>
          </cell>
          <cell r="M102">
            <v>9.34</v>
          </cell>
        </row>
        <row r="103">
          <cell r="A103">
            <v>82</v>
          </cell>
          <cell r="B103" t="str">
            <v>RAKE</v>
          </cell>
          <cell r="C103">
            <v>3052.0348242109285</v>
          </cell>
          <cell r="D103">
            <v>0.91</v>
          </cell>
          <cell r="E103">
            <v>9.33</v>
          </cell>
          <cell r="F103">
            <v>10.24</v>
          </cell>
          <cell r="G103">
            <v>0.25</v>
          </cell>
          <cell r="H103">
            <v>0.23</v>
          </cell>
          <cell r="I103">
            <v>2.33</v>
          </cell>
          <cell r="J103">
            <v>2.56</v>
          </cell>
          <cell r="K103">
            <v>3.2</v>
          </cell>
          <cell r="L103">
            <v>6.5</v>
          </cell>
          <cell r="M103">
            <v>9.6999999999999993</v>
          </cell>
        </row>
        <row r="104">
          <cell r="A104">
            <v>83</v>
          </cell>
          <cell r="B104" t="str">
            <v>ROLLING CULTIVATOR 6-ROW</v>
          </cell>
          <cell r="C104">
            <v>5563.3776986182975</v>
          </cell>
          <cell r="D104">
            <v>1.77</v>
          </cell>
          <cell r="E104">
            <v>9.08</v>
          </cell>
          <cell r="F104">
            <v>10.85</v>
          </cell>
          <cell r="G104">
            <v>0.17</v>
          </cell>
          <cell r="H104">
            <v>0.3</v>
          </cell>
          <cell r="I104">
            <v>1.54</v>
          </cell>
          <cell r="J104">
            <v>1.84</v>
          </cell>
          <cell r="K104">
            <v>3.35</v>
          </cell>
          <cell r="L104">
            <v>7.21</v>
          </cell>
          <cell r="M104">
            <v>10.56</v>
          </cell>
        </row>
        <row r="105">
          <cell r="A105">
            <v>84</v>
          </cell>
          <cell r="B105" t="str">
            <v>ROTARY MOWER 7'</v>
          </cell>
          <cell r="C105">
            <v>3408.2405455408798</v>
          </cell>
          <cell r="D105">
            <v>1.03</v>
          </cell>
          <cell r="E105">
            <v>7.82</v>
          </cell>
          <cell r="F105">
            <v>8.85</v>
          </cell>
          <cell r="G105">
            <v>0.28999999999999998</v>
          </cell>
          <cell r="H105">
            <v>0.3</v>
          </cell>
          <cell r="I105">
            <v>2.27</v>
          </cell>
          <cell r="J105">
            <v>2.57</v>
          </cell>
          <cell r="K105">
            <v>3.74</v>
          </cell>
          <cell r="L105">
            <v>7.1</v>
          </cell>
          <cell r="M105">
            <v>10.84</v>
          </cell>
        </row>
        <row r="106">
          <cell r="A106">
            <v>84.1</v>
          </cell>
          <cell r="B106" t="str">
            <v>ROTARY MOWER 14'</v>
          </cell>
          <cell r="C106">
            <v>5935</v>
          </cell>
          <cell r="D106">
            <v>1.8</v>
          </cell>
          <cell r="E106">
            <v>13.61</v>
          </cell>
          <cell r="F106">
            <v>15.41</v>
          </cell>
          <cell r="G106">
            <v>0.15</v>
          </cell>
          <cell r="H106">
            <v>0.27</v>
          </cell>
          <cell r="I106">
            <v>2.04</v>
          </cell>
          <cell r="J106">
            <v>2.31</v>
          </cell>
          <cell r="K106">
            <v>2.0499999999999998</v>
          </cell>
          <cell r="L106">
            <v>4.54</v>
          </cell>
          <cell r="M106">
            <v>6.59</v>
          </cell>
        </row>
        <row r="107">
          <cell r="A107">
            <v>85</v>
          </cell>
          <cell r="B107" t="str">
            <v>ROTOVATOR</v>
          </cell>
          <cell r="C107">
            <v>1903.8991735884122</v>
          </cell>
          <cell r="D107">
            <v>1.47</v>
          </cell>
          <cell r="E107">
            <v>8.73</v>
          </cell>
          <cell r="F107">
            <v>10.200000000000001</v>
          </cell>
          <cell r="G107">
            <v>1.41</v>
          </cell>
          <cell r="H107">
            <v>2.0699999999999998</v>
          </cell>
          <cell r="I107">
            <v>12.31</v>
          </cell>
          <cell r="J107">
            <v>14.38</v>
          </cell>
          <cell r="K107">
            <v>18.809999999999999</v>
          </cell>
          <cell r="L107">
            <v>35.81</v>
          </cell>
          <cell r="M107">
            <v>54.620000000000005</v>
          </cell>
        </row>
        <row r="108">
          <cell r="A108">
            <v>86</v>
          </cell>
          <cell r="B108" t="str">
            <v>SICKLE MOWER</v>
          </cell>
          <cell r="C108">
            <v>2569.9568074483668</v>
          </cell>
          <cell r="D108">
            <v>3.76</v>
          </cell>
          <cell r="E108">
            <v>11.79</v>
          </cell>
          <cell r="F108">
            <v>15.549999999999999</v>
          </cell>
          <cell r="G108">
            <v>0.26</v>
          </cell>
          <cell r="H108">
            <v>0.98</v>
          </cell>
          <cell r="I108">
            <v>3.07</v>
          </cell>
          <cell r="J108">
            <v>4.05</v>
          </cell>
          <cell r="K108">
            <v>4.0599999999999996</v>
          </cell>
          <cell r="L108">
            <v>7.4</v>
          </cell>
          <cell r="M108">
            <v>11.46</v>
          </cell>
        </row>
        <row r="109">
          <cell r="A109">
            <v>87</v>
          </cell>
          <cell r="B109" t="str">
            <v>SIDEDRESSER 2-ROW</v>
          </cell>
          <cell r="C109">
            <v>1903.8991735884122</v>
          </cell>
          <cell r="D109">
            <v>0.41</v>
          </cell>
          <cell r="E109">
            <v>4.37</v>
          </cell>
          <cell r="F109">
            <v>4.78</v>
          </cell>
          <cell r="G109">
            <v>0.56000000000000005</v>
          </cell>
          <cell r="H109">
            <v>0.23</v>
          </cell>
          <cell r="I109">
            <v>2.4500000000000002</v>
          </cell>
          <cell r="J109">
            <v>2.68</v>
          </cell>
          <cell r="K109">
            <v>10.26</v>
          </cell>
          <cell r="L109">
            <v>21.12</v>
          </cell>
          <cell r="M109">
            <v>31.380000000000003</v>
          </cell>
        </row>
        <row r="110">
          <cell r="A110">
            <v>88</v>
          </cell>
          <cell r="B110" t="str">
            <v>SILAGE BLOWER</v>
          </cell>
          <cell r="C110">
            <v>3569.8109504782724</v>
          </cell>
          <cell r="D110">
            <v>1.78</v>
          </cell>
          <cell r="E110">
            <v>8.2100000000000009</v>
          </cell>
          <cell r="F110">
            <v>9.99</v>
          </cell>
          <cell r="G110">
            <v>0.47</v>
          </cell>
          <cell r="H110">
            <v>0.84</v>
          </cell>
          <cell r="I110">
            <v>3.86</v>
          </cell>
          <cell r="J110">
            <v>4.7</v>
          </cell>
          <cell r="K110">
            <v>6.42</v>
          </cell>
          <cell r="L110">
            <v>11.69</v>
          </cell>
          <cell r="M110">
            <v>18.11</v>
          </cell>
        </row>
        <row r="111">
          <cell r="A111">
            <v>89</v>
          </cell>
          <cell r="B111" t="str">
            <v>SILAGE CHOPPER</v>
          </cell>
          <cell r="C111">
            <v>23970.685563969855</v>
          </cell>
          <cell r="D111">
            <v>16.98</v>
          </cell>
          <cell r="E111">
            <v>55.16</v>
          </cell>
          <cell r="F111">
            <v>72.14</v>
          </cell>
          <cell r="G111">
            <v>0.43</v>
          </cell>
          <cell r="H111">
            <v>7.3</v>
          </cell>
          <cell r="I111">
            <v>23.72</v>
          </cell>
          <cell r="J111">
            <v>31.02</v>
          </cell>
          <cell r="K111">
            <v>20.170000000000002</v>
          </cell>
          <cell r="L111">
            <v>52.39</v>
          </cell>
          <cell r="M111">
            <v>72.56</v>
          </cell>
        </row>
        <row r="112">
          <cell r="A112">
            <v>90</v>
          </cell>
          <cell r="B112" t="str">
            <v>SILAGE CHOPPER &amp; WAGON</v>
          </cell>
          <cell r="C112">
            <v>32723.267046050831</v>
          </cell>
          <cell r="D112">
            <v>21.26</v>
          </cell>
          <cell r="E112">
            <v>100.39</v>
          </cell>
          <cell r="F112">
            <v>121.65</v>
          </cell>
          <cell r="G112">
            <v>0.56999999999999995</v>
          </cell>
          <cell r="H112">
            <v>12.12</v>
          </cell>
          <cell r="I112">
            <v>57.22</v>
          </cell>
          <cell r="J112">
            <v>69.34</v>
          </cell>
          <cell r="K112">
            <v>29.17</v>
          </cell>
          <cell r="L112">
            <v>95.23</v>
          </cell>
          <cell r="M112">
            <v>124.4</v>
          </cell>
        </row>
        <row r="113">
          <cell r="A113">
            <v>91</v>
          </cell>
          <cell r="B113" t="str">
            <v>SILAGE WAGON</v>
          </cell>
          <cell r="C113">
            <v>8775.7852532590859</v>
          </cell>
          <cell r="D113">
            <v>3.03</v>
          </cell>
          <cell r="E113">
            <v>20.190000000000001</v>
          </cell>
          <cell r="F113">
            <v>23.220000000000002</v>
          </cell>
          <cell r="G113">
            <v>0.56999999999999995</v>
          </cell>
          <cell r="H113">
            <v>1.73</v>
          </cell>
          <cell r="I113">
            <v>11.51</v>
          </cell>
          <cell r="J113">
            <v>13.24</v>
          </cell>
          <cell r="K113">
            <v>15.35</v>
          </cell>
          <cell r="L113">
            <v>36.85</v>
          </cell>
          <cell r="M113">
            <v>52.2</v>
          </cell>
        </row>
        <row r="114">
          <cell r="A114">
            <v>92</v>
          </cell>
          <cell r="B114" t="str">
            <v>SPIKE HARROW</v>
          </cell>
          <cell r="C114">
            <v>1070.9432851434817</v>
          </cell>
          <cell r="D114">
            <v>0.11</v>
          </cell>
          <cell r="E114">
            <v>2.91</v>
          </cell>
          <cell r="F114">
            <v>3.02</v>
          </cell>
          <cell r="G114">
            <v>0.24</v>
          </cell>
          <cell r="H114">
            <v>0.03</v>
          </cell>
          <cell r="I114">
            <v>0.7</v>
          </cell>
          <cell r="J114">
            <v>0.73</v>
          </cell>
          <cell r="K114">
            <v>2.88</v>
          </cell>
          <cell r="L114">
            <v>4.7</v>
          </cell>
          <cell r="M114">
            <v>7.58</v>
          </cell>
        </row>
        <row r="115">
          <cell r="A115">
            <v>93</v>
          </cell>
          <cell r="B115" t="str">
            <v>ORCHARD SPRAYER</v>
          </cell>
          <cell r="C115">
            <v>17849.054752391363</v>
          </cell>
          <cell r="D115">
            <v>10.45</v>
          </cell>
          <cell r="E115">
            <v>51.18</v>
          </cell>
          <cell r="F115">
            <v>61.629999999999995</v>
          </cell>
          <cell r="G115">
            <v>0.18</v>
          </cell>
          <cell r="H115">
            <v>1.88</v>
          </cell>
          <cell r="I115">
            <v>9.2100000000000009</v>
          </cell>
          <cell r="J115">
            <v>11.09</v>
          </cell>
          <cell r="K115">
            <v>4.0199999999999996</v>
          </cell>
          <cell r="L115">
            <v>12.21</v>
          </cell>
          <cell r="M115">
            <v>16.23</v>
          </cell>
        </row>
        <row r="116">
          <cell r="A116">
            <v>94</v>
          </cell>
          <cell r="B116" t="str">
            <v>SPRING TOOTH</v>
          </cell>
          <cell r="C116">
            <v>2601.7972144069145</v>
          </cell>
          <cell r="D116">
            <v>0.01</v>
          </cell>
          <cell r="E116">
            <v>7.08</v>
          </cell>
          <cell r="F116">
            <v>7.09</v>
          </cell>
          <cell r="G116">
            <v>0.11</v>
          </cell>
          <cell r="H116">
            <v>0</v>
          </cell>
          <cell r="I116">
            <v>0.78</v>
          </cell>
          <cell r="J116">
            <v>0.78</v>
          </cell>
          <cell r="K116">
            <v>1.31</v>
          </cell>
          <cell r="L116">
            <v>2.61</v>
          </cell>
          <cell r="M116">
            <v>3.92</v>
          </cell>
        </row>
        <row r="117">
          <cell r="A117">
            <v>95</v>
          </cell>
          <cell r="B117" t="str">
            <v>SUBSOILER BEDDER 2-ROW</v>
          </cell>
          <cell r="C117">
            <v>4360.1786565358243</v>
          </cell>
          <cell r="D117">
            <v>0.97</v>
          </cell>
          <cell r="E117">
            <v>9.48</v>
          </cell>
          <cell r="F117">
            <v>10.450000000000001</v>
          </cell>
          <cell r="G117">
            <v>0.45</v>
          </cell>
          <cell r="H117">
            <v>0.44</v>
          </cell>
          <cell r="I117">
            <v>4.2699999999999996</v>
          </cell>
          <cell r="J117">
            <v>4.71</v>
          </cell>
          <cell r="K117">
            <v>8.5</v>
          </cell>
          <cell r="L117">
            <v>19.27</v>
          </cell>
          <cell r="M117">
            <v>27.77</v>
          </cell>
        </row>
        <row r="118">
          <cell r="A118">
            <v>96</v>
          </cell>
          <cell r="B118" t="str">
            <v>SUBSOILER-BEDDER 4-ROW</v>
          </cell>
          <cell r="C118">
            <v>7656.1697196399327</v>
          </cell>
          <cell r="D118">
            <v>5.55</v>
          </cell>
          <cell r="E118">
            <v>11.09</v>
          </cell>
          <cell r="F118">
            <v>16.64</v>
          </cell>
          <cell r="G118">
            <v>0.19</v>
          </cell>
          <cell r="H118">
            <v>1.05</v>
          </cell>
          <cell r="I118">
            <v>2.11</v>
          </cell>
          <cell r="J118">
            <v>3.16</v>
          </cell>
          <cell r="K118">
            <v>5.6</v>
          </cell>
          <cell r="L118">
            <v>10.55</v>
          </cell>
          <cell r="M118">
            <v>16.149999999999999</v>
          </cell>
        </row>
        <row r="119">
          <cell r="A119">
            <v>96.1</v>
          </cell>
          <cell r="B119" t="str">
            <v>SUBSOILER-BEDDER 6-ROW</v>
          </cell>
          <cell r="C119">
            <v>9534.7730836328701</v>
          </cell>
          <cell r="D119">
            <v>6.91</v>
          </cell>
          <cell r="E119">
            <v>13.81</v>
          </cell>
          <cell r="F119">
            <v>20.72</v>
          </cell>
          <cell r="G119">
            <v>0.17</v>
          </cell>
          <cell r="H119">
            <v>1.17</v>
          </cell>
          <cell r="I119">
            <v>2.35</v>
          </cell>
          <cell r="J119">
            <v>3.52</v>
          </cell>
          <cell r="K119">
            <v>6.26</v>
          </cell>
          <cell r="L119">
            <v>13.68</v>
          </cell>
          <cell r="M119">
            <v>19.939999999999998</v>
          </cell>
        </row>
        <row r="120">
          <cell r="A120">
            <v>97</v>
          </cell>
          <cell r="B120" t="str">
            <v>SUBSOILER-PLANTER W/SPRAYER 4-ROW</v>
          </cell>
          <cell r="C120">
            <v>24383.152043013542</v>
          </cell>
          <cell r="D120">
            <v>12.14</v>
          </cell>
          <cell r="E120">
            <v>52.99</v>
          </cell>
          <cell r="F120">
            <v>65.13</v>
          </cell>
          <cell r="G120">
            <v>0.2</v>
          </cell>
          <cell r="H120">
            <v>2.4300000000000002</v>
          </cell>
          <cell r="I120">
            <v>10.6</v>
          </cell>
          <cell r="J120">
            <v>13.03</v>
          </cell>
          <cell r="K120">
            <v>9.31</v>
          </cell>
          <cell r="L120">
            <v>25.05</v>
          </cell>
          <cell r="M120">
            <v>34.36</v>
          </cell>
        </row>
        <row r="121">
          <cell r="A121">
            <v>97.1</v>
          </cell>
          <cell r="B121" t="str">
            <v>SUBSOILER-PLANTER W/SPRAYER 6-ROW</v>
          </cell>
          <cell r="C121">
            <v>28887.869532327932</v>
          </cell>
          <cell r="D121">
            <v>14.39</v>
          </cell>
          <cell r="E121">
            <v>62.78</v>
          </cell>
          <cell r="F121">
            <v>77.17</v>
          </cell>
          <cell r="G121">
            <v>0.18</v>
          </cell>
          <cell r="H121">
            <v>2.59</v>
          </cell>
          <cell r="I121">
            <v>11.3</v>
          </cell>
          <cell r="J121">
            <v>13.89</v>
          </cell>
          <cell r="K121">
            <v>9.6300000000000008</v>
          </cell>
          <cell r="L121">
            <v>25.8</v>
          </cell>
          <cell r="M121">
            <v>35.43</v>
          </cell>
        </row>
        <row r="122">
          <cell r="A122">
            <v>97.2</v>
          </cell>
          <cell r="B122" t="str">
            <v>SUBSOILER-PLANTER 6-ROW</v>
          </cell>
          <cell r="C122">
            <v>26531.180151220291</v>
          </cell>
          <cell r="D122">
            <v>13.21</v>
          </cell>
          <cell r="E122">
            <v>57.66</v>
          </cell>
          <cell r="F122">
            <v>70.87</v>
          </cell>
          <cell r="G122">
            <v>0.18</v>
          </cell>
          <cell r="H122">
            <v>2.38</v>
          </cell>
          <cell r="I122">
            <v>10.38</v>
          </cell>
          <cell r="J122">
            <v>12.760000000000002</v>
          </cell>
          <cell r="K122">
            <v>9.42</v>
          </cell>
          <cell r="L122">
            <v>24.88</v>
          </cell>
          <cell r="M122">
            <v>34.299999999999997</v>
          </cell>
        </row>
        <row r="123">
          <cell r="A123">
            <v>98</v>
          </cell>
          <cell r="B123" t="str">
            <v>SUPER BEDDER</v>
          </cell>
          <cell r="C123">
            <v>3612.6486818840121</v>
          </cell>
          <cell r="D123">
            <v>2.74</v>
          </cell>
          <cell r="E123">
            <v>16.510000000000002</v>
          </cell>
          <cell r="F123">
            <v>19.25</v>
          </cell>
          <cell r="G123">
            <v>1.1000000000000001</v>
          </cell>
          <cell r="H123">
            <v>3.01</v>
          </cell>
          <cell r="I123">
            <v>18.16</v>
          </cell>
          <cell r="J123">
            <v>21.17</v>
          </cell>
          <cell r="K123">
            <v>22.73</v>
          </cell>
          <cell r="L123">
            <v>54.84</v>
          </cell>
          <cell r="M123">
            <v>77.570000000000007</v>
          </cell>
        </row>
        <row r="124">
          <cell r="A124">
            <v>99</v>
          </cell>
          <cell r="B124" t="str">
            <v>TOBACCO CULTIVATOR 1-ROW</v>
          </cell>
          <cell r="C124">
            <v>1393.7616551664728</v>
          </cell>
          <cell r="D124">
            <v>0.55000000000000004</v>
          </cell>
          <cell r="E124">
            <v>2.13</v>
          </cell>
          <cell r="F124">
            <v>2.6799999999999997</v>
          </cell>
          <cell r="G124">
            <v>0.71</v>
          </cell>
          <cell r="H124">
            <v>0.39</v>
          </cell>
          <cell r="I124">
            <v>1.51</v>
          </cell>
          <cell r="J124">
            <v>1.9</v>
          </cell>
          <cell r="K124">
            <v>8.82</v>
          </cell>
          <cell r="L124">
            <v>13.35</v>
          </cell>
          <cell r="M124">
            <v>22.17</v>
          </cell>
        </row>
        <row r="125">
          <cell r="A125">
            <v>99.1</v>
          </cell>
          <cell r="B125" t="str">
            <v>TOBACCO BEDDER 4-ROW</v>
          </cell>
          <cell r="C125">
            <v>6620</v>
          </cell>
          <cell r="D125">
            <v>2.63</v>
          </cell>
          <cell r="E125">
            <v>10.119999999999999</v>
          </cell>
          <cell r="F125">
            <v>12.75</v>
          </cell>
          <cell r="G125">
            <v>0.16</v>
          </cell>
          <cell r="H125">
            <v>0.42</v>
          </cell>
          <cell r="I125">
            <v>1.62</v>
          </cell>
          <cell r="J125">
            <v>2.04</v>
          </cell>
          <cell r="K125">
            <v>2.3199999999999998</v>
          </cell>
          <cell r="L125">
            <v>4.29</v>
          </cell>
          <cell r="M125">
            <v>6.6099999999999994</v>
          </cell>
        </row>
        <row r="126">
          <cell r="A126">
            <v>99.2</v>
          </cell>
          <cell r="B126" t="str">
            <v>TOBACCO BED SHAPER 4-ROW</v>
          </cell>
          <cell r="C126">
            <v>5058</v>
          </cell>
          <cell r="D126">
            <v>2.0099999999999998</v>
          </cell>
          <cell r="E126">
            <v>7.74</v>
          </cell>
          <cell r="F126">
            <v>9.75</v>
          </cell>
          <cell r="G126">
            <v>0.16</v>
          </cell>
          <cell r="H126">
            <v>0.32</v>
          </cell>
          <cell r="I126">
            <v>1.24</v>
          </cell>
          <cell r="J126">
            <v>1.56</v>
          </cell>
          <cell r="K126">
            <v>2.2200000000000002</v>
          </cell>
          <cell r="L126">
            <v>3.91</v>
          </cell>
          <cell r="M126">
            <v>6.1300000000000008</v>
          </cell>
        </row>
        <row r="127">
          <cell r="A127">
            <v>100</v>
          </cell>
          <cell r="B127" t="str">
            <v>TOBACCO HARVESTER LOW PROFILE</v>
          </cell>
          <cell r="C127">
            <v>14874.21229365947</v>
          </cell>
          <cell r="D127">
            <v>2.15</v>
          </cell>
          <cell r="E127">
            <v>33.19</v>
          </cell>
          <cell r="F127">
            <v>35.339999999999996</v>
          </cell>
          <cell r="G127">
            <v>2.95</v>
          </cell>
          <cell r="H127">
            <v>6.34</v>
          </cell>
          <cell r="I127">
            <v>97.91</v>
          </cell>
          <cell r="J127">
            <v>104.25</v>
          </cell>
          <cell r="K127">
            <v>41.36</v>
          </cell>
          <cell r="L127">
            <v>147.09</v>
          </cell>
          <cell r="M127">
            <v>188.45</v>
          </cell>
        </row>
        <row r="128">
          <cell r="A128">
            <v>101</v>
          </cell>
          <cell r="B128" t="str">
            <v>TOBACCO TOPPER 2-ROW</v>
          </cell>
          <cell r="C128">
            <v>3510.3141013036347</v>
          </cell>
          <cell r="D128">
            <v>4.8</v>
          </cell>
          <cell r="E128">
            <v>17.12</v>
          </cell>
          <cell r="F128">
            <v>21.92</v>
          </cell>
          <cell r="G128">
            <v>0.86</v>
          </cell>
          <cell r="H128">
            <v>4.13</v>
          </cell>
          <cell r="I128">
            <v>14.72</v>
          </cell>
          <cell r="J128">
            <v>18.850000000000001</v>
          </cell>
          <cell r="K128">
            <v>14.34</v>
          </cell>
          <cell r="L128">
            <v>29.06</v>
          </cell>
          <cell r="M128">
            <v>43.4</v>
          </cell>
        </row>
        <row r="129">
          <cell r="A129">
            <v>101.1</v>
          </cell>
          <cell r="B129" t="str">
            <v>TOBACCO TOPPER 4-ROW</v>
          </cell>
          <cell r="C129">
            <v>5712.55</v>
          </cell>
          <cell r="D129">
            <v>7.81</v>
          </cell>
          <cell r="E129">
            <v>27.86</v>
          </cell>
          <cell r="F129">
            <v>35.67</v>
          </cell>
          <cell r="G129">
            <v>0.49</v>
          </cell>
          <cell r="H129">
            <v>3.83</v>
          </cell>
          <cell r="I129">
            <v>13.65</v>
          </cell>
          <cell r="J129">
            <v>17.48</v>
          </cell>
          <cell r="K129">
            <v>12.61</v>
          </cell>
          <cell r="L129">
            <v>29.99</v>
          </cell>
          <cell r="M129">
            <v>42.599999999999994</v>
          </cell>
        </row>
        <row r="130">
          <cell r="A130">
            <v>102</v>
          </cell>
          <cell r="B130" t="str">
            <v>TOBACCO TRAILER</v>
          </cell>
          <cell r="C130">
            <v>1189.9369834927575</v>
          </cell>
          <cell r="D130">
            <v>0.63</v>
          </cell>
          <cell r="E130">
            <v>1.72</v>
          </cell>
          <cell r="F130">
            <v>2.35</v>
          </cell>
          <cell r="G130">
            <v>2.58</v>
          </cell>
          <cell r="H130">
            <v>1.63</v>
          </cell>
          <cell r="I130">
            <v>4.4400000000000004</v>
          </cell>
          <cell r="J130">
            <v>6.07</v>
          </cell>
          <cell r="K130">
            <v>21.18</v>
          </cell>
          <cell r="L130">
            <v>52.94</v>
          </cell>
          <cell r="M130">
            <v>74.12</v>
          </cell>
        </row>
        <row r="131">
          <cell r="A131">
            <v>103</v>
          </cell>
          <cell r="B131" t="str">
            <v>TOBACCO TRANSPLANTER 1-ROW</v>
          </cell>
          <cell r="C131">
            <v>3450.8172521289966</v>
          </cell>
          <cell r="D131">
            <v>2.58</v>
          </cell>
          <cell r="E131">
            <v>5.46</v>
          </cell>
          <cell r="F131">
            <v>8.0399999999999991</v>
          </cell>
          <cell r="G131">
            <v>3.08</v>
          </cell>
          <cell r="H131">
            <v>7.95</v>
          </cell>
          <cell r="I131">
            <v>16.82</v>
          </cell>
          <cell r="J131">
            <v>24.77</v>
          </cell>
          <cell r="K131">
            <v>63.14</v>
          </cell>
          <cell r="L131">
            <v>119.5</v>
          </cell>
          <cell r="M131">
            <v>182.64</v>
          </cell>
        </row>
        <row r="132">
          <cell r="A132">
            <v>104</v>
          </cell>
          <cell r="B132" t="str">
            <v>TOBACCO TRANSPLANTER 2-ROW</v>
          </cell>
          <cell r="C132">
            <v>5533.2069732413238</v>
          </cell>
          <cell r="D132">
            <v>4.13</v>
          </cell>
          <cell r="E132">
            <v>8.75</v>
          </cell>
          <cell r="F132">
            <v>12.879999999999999</v>
          </cell>
          <cell r="G132">
            <v>1.54</v>
          </cell>
          <cell r="H132">
            <v>6.36</v>
          </cell>
          <cell r="I132">
            <v>13.48</v>
          </cell>
          <cell r="J132">
            <v>19.84</v>
          </cell>
          <cell r="K132">
            <v>43.17</v>
          </cell>
          <cell r="L132">
            <v>81.94</v>
          </cell>
          <cell r="M132">
            <v>125.11</v>
          </cell>
        </row>
        <row r="133">
          <cell r="A133">
            <v>104.1</v>
          </cell>
          <cell r="B133" t="str">
            <v>TOBACCO TRANSPLANTER 4-ROW</v>
          </cell>
          <cell r="C133">
            <v>7179.5</v>
          </cell>
          <cell r="D133">
            <v>5.36</v>
          </cell>
          <cell r="E133">
            <v>11.36</v>
          </cell>
          <cell r="F133">
            <v>16.72</v>
          </cell>
          <cell r="G133">
            <v>0.88</v>
          </cell>
          <cell r="H133">
            <v>4.72</v>
          </cell>
          <cell r="I133">
            <v>10</v>
          </cell>
          <cell r="J133">
            <v>14.719999999999999</v>
          </cell>
          <cell r="K133">
            <v>31.05</v>
          </cell>
          <cell r="L133">
            <v>68.680000000000007</v>
          </cell>
          <cell r="M133">
            <v>99.73</v>
          </cell>
        </row>
        <row r="134">
          <cell r="A134">
            <v>105</v>
          </cell>
          <cell r="B134" t="str">
            <v>TOMATO TRANSPLANTER 3-ROW</v>
          </cell>
          <cell r="C134">
            <v>8924.5273761956814</v>
          </cell>
          <cell r="D134">
            <v>1.86</v>
          </cell>
          <cell r="E134">
            <v>27.3</v>
          </cell>
          <cell r="F134">
            <v>29.16</v>
          </cell>
          <cell r="G134">
            <v>1.38</v>
          </cell>
          <cell r="H134">
            <v>2.57</v>
          </cell>
          <cell r="I134">
            <v>37.67</v>
          </cell>
          <cell r="J134">
            <v>40.24</v>
          </cell>
          <cell r="K134">
            <v>27.3</v>
          </cell>
          <cell r="L134">
            <v>83.68</v>
          </cell>
          <cell r="M134">
            <v>110.98</v>
          </cell>
        </row>
        <row r="135">
          <cell r="A135">
            <v>106</v>
          </cell>
          <cell r="B135" t="str">
            <v>TRACTOR MTD SPRAYER 60 FT</v>
          </cell>
          <cell r="C135">
            <v>30000</v>
          </cell>
          <cell r="D135">
            <v>10.09</v>
          </cell>
          <cell r="E135">
            <v>107.96</v>
          </cell>
          <cell r="F135">
            <v>118.05</v>
          </cell>
          <cell r="G135">
            <v>0.04</v>
          </cell>
          <cell r="H135">
            <v>0.4</v>
          </cell>
          <cell r="I135">
            <v>4.32</v>
          </cell>
          <cell r="J135">
            <v>4.7200000000000006</v>
          </cell>
          <cell r="K135">
            <v>1.78</v>
          </cell>
          <cell r="L135">
            <v>7.21</v>
          </cell>
          <cell r="M135">
            <v>8.99</v>
          </cell>
        </row>
        <row r="136">
          <cell r="A136">
            <v>107</v>
          </cell>
          <cell r="B136" t="str">
            <v>TRACTOR MTD SPRAYER 90FT</v>
          </cell>
          <cell r="C136">
            <v>50000</v>
          </cell>
          <cell r="D136">
            <v>16.82</v>
          </cell>
          <cell r="E136">
            <v>179.93</v>
          </cell>
          <cell r="F136">
            <v>196.75</v>
          </cell>
          <cell r="G136">
            <v>0.03</v>
          </cell>
          <cell r="H136">
            <v>0.5</v>
          </cell>
          <cell r="I136">
            <v>5.4</v>
          </cell>
          <cell r="J136">
            <v>5.9</v>
          </cell>
          <cell r="K136">
            <v>1.54</v>
          </cell>
          <cell r="L136">
            <v>7.57</v>
          </cell>
          <cell r="M136">
            <v>9.11</v>
          </cell>
        </row>
        <row r="137">
          <cell r="A137">
            <v>108</v>
          </cell>
          <cell r="B137" t="str">
            <v>TRAILER 4W</v>
          </cell>
          <cell r="C137">
            <v>2888.7831778234968</v>
          </cell>
          <cell r="D137">
            <v>1.41</v>
          </cell>
          <cell r="E137">
            <v>13.22</v>
          </cell>
          <cell r="F137">
            <v>14.63</v>
          </cell>
          <cell r="G137">
            <v>0.14000000000000001</v>
          </cell>
          <cell r="H137">
            <v>0.2</v>
          </cell>
          <cell r="I137">
            <v>1.85</v>
          </cell>
          <cell r="J137">
            <v>2.0500000000000003</v>
          </cell>
          <cell r="K137">
            <v>1.86</v>
          </cell>
          <cell r="L137">
            <v>4.18</v>
          </cell>
          <cell r="M137">
            <v>6.04</v>
          </cell>
        </row>
        <row r="138">
          <cell r="A138">
            <v>109</v>
          </cell>
          <cell r="B138" t="str">
            <v>TRANSPLANTER 1-ROW</v>
          </cell>
          <cell r="C138">
            <v>2141.8865702869634</v>
          </cell>
          <cell r="D138">
            <v>0.45</v>
          </cell>
          <cell r="E138">
            <v>6.55</v>
          </cell>
          <cell r="F138">
            <v>7</v>
          </cell>
          <cell r="G138">
            <v>2.75</v>
          </cell>
          <cell r="H138">
            <v>1.24</v>
          </cell>
          <cell r="I138">
            <v>18.010000000000002</v>
          </cell>
          <cell r="J138">
            <v>19.25</v>
          </cell>
          <cell r="K138">
            <v>33.880000000000003</v>
          </cell>
          <cell r="L138">
            <v>63.86</v>
          </cell>
          <cell r="M138">
            <v>97.740000000000009</v>
          </cell>
        </row>
        <row r="139">
          <cell r="A139">
            <v>110</v>
          </cell>
          <cell r="B139" t="str">
            <v>TRANSPLANTER 2-ROW</v>
          </cell>
          <cell r="C139">
            <v>3459.146811013446</v>
          </cell>
          <cell r="D139">
            <v>0.72</v>
          </cell>
          <cell r="E139">
            <v>10.58</v>
          </cell>
          <cell r="F139">
            <v>11.3</v>
          </cell>
          <cell r="G139">
            <v>2.29</v>
          </cell>
          <cell r="H139">
            <v>1.65</v>
          </cell>
          <cell r="I139">
            <v>24.23</v>
          </cell>
          <cell r="J139">
            <v>25.88</v>
          </cell>
          <cell r="K139">
            <v>28.83</v>
          </cell>
          <cell r="L139">
            <v>62.4</v>
          </cell>
          <cell r="M139">
            <v>91.22999999999999</v>
          </cell>
        </row>
        <row r="140">
          <cell r="A140">
            <v>111</v>
          </cell>
          <cell r="B140" t="str">
            <v>TRANSPLANTER 4-ROW</v>
          </cell>
          <cell r="C140">
            <v>11661.382438229022</v>
          </cell>
          <cell r="D140">
            <v>2.89</v>
          </cell>
          <cell r="E140">
            <v>26.75</v>
          </cell>
          <cell r="F140">
            <v>29.64</v>
          </cell>
          <cell r="G140">
            <v>1.38</v>
          </cell>
          <cell r="H140">
            <v>3.99</v>
          </cell>
          <cell r="I140">
            <v>36.92</v>
          </cell>
          <cell r="J140">
            <v>40.910000000000004</v>
          </cell>
          <cell r="K140">
            <v>28.72</v>
          </cell>
          <cell r="L140">
            <v>82.92</v>
          </cell>
          <cell r="M140">
            <v>111.64</v>
          </cell>
        </row>
        <row r="141">
          <cell r="A141">
            <v>112</v>
          </cell>
          <cell r="B141" t="str">
            <v>TRUCK 1.5 TON</v>
          </cell>
          <cell r="C141">
            <v>37900.234235056254</v>
          </cell>
          <cell r="D141">
            <v>7.58</v>
          </cell>
          <cell r="E141">
            <v>18.8</v>
          </cell>
          <cell r="F141">
            <v>26.380000000000003</v>
          </cell>
          <cell r="G141">
            <v>0.23</v>
          </cell>
          <cell r="H141">
            <v>1.74</v>
          </cell>
          <cell r="I141">
            <v>4.32</v>
          </cell>
          <cell r="J141">
            <v>6.0600000000000005</v>
          </cell>
          <cell r="K141">
            <v>1.74</v>
          </cell>
          <cell r="L141">
            <v>4.32</v>
          </cell>
          <cell r="M141">
            <v>6.0600000000000005</v>
          </cell>
        </row>
        <row r="142">
          <cell r="A142">
            <v>112.1</v>
          </cell>
          <cell r="B142" t="str">
            <v>DUMP TRUCK  12 TON</v>
          </cell>
          <cell r="C142">
            <v>56250</v>
          </cell>
          <cell r="D142">
            <v>10.55</v>
          </cell>
          <cell r="E142">
            <v>28.1</v>
          </cell>
          <cell r="F142">
            <v>38.650000000000006</v>
          </cell>
          <cell r="G142">
            <v>0.44</v>
          </cell>
          <cell r="H142">
            <v>4.6399999999999997</v>
          </cell>
          <cell r="I142">
            <v>12.36</v>
          </cell>
          <cell r="J142">
            <v>17</v>
          </cell>
          <cell r="K142">
            <v>4.6399999999999997</v>
          </cell>
          <cell r="L142">
            <v>12.36</v>
          </cell>
          <cell r="M142">
            <v>17</v>
          </cell>
        </row>
        <row r="143">
          <cell r="A143">
            <v>113</v>
          </cell>
          <cell r="B143" t="str">
            <v>BROADCAST SEEDER</v>
          </cell>
          <cell r="C143">
            <v>975</v>
          </cell>
          <cell r="D143">
            <v>0.48</v>
          </cell>
          <cell r="E143">
            <v>4.47</v>
          </cell>
          <cell r="F143">
            <v>4.9499999999999993</v>
          </cell>
          <cell r="G143">
            <v>0.1</v>
          </cell>
          <cell r="H143">
            <v>0.05</v>
          </cell>
          <cell r="I143">
            <v>0.45</v>
          </cell>
          <cell r="J143">
            <v>0.5</v>
          </cell>
          <cell r="K143">
            <v>1.84</v>
          </cell>
          <cell r="L143">
            <v>3.78</v>
          </cell>
          <cell r="M143">
            <v>5.62</v>
          </cell>
        </row>
        <row r="144">
          <cell r="A144">
            <v>114</v>
          </cell>
          <cell r="B144" t="str">
            <v>WINDROWER</v>
          </cell>
          <cell r="C144">
            <v>2766.008518128916</v>
          </cell>
          <cell r="D144">
            <v>1.43</v>
          </cell>
          <cell r="E144">
            <v>8.5399999999999991</v>
          </cell>
          <cell r="F144">
            <v>9.9699999999999989</v>
          </cell>
          <cell r="G144">
            <v>0.17</v>
          </cell>
          <cell r="H144">
            <v>0.24</v>
          </cell>
          <cell r="I144">
            <v>1.45</v>
          </cell>
          <cell r="J144">
            <v>1.69</v>
          </cell>
          <cell r="K144">
            <v>2.2599999999999998</v>
          </cell>
          <cell r="L144">
            <v>4.29</v>
          </cell>
          <cell r="M144">
            <v>6.55</v>
          </cell>
        </row>
        <row r="145">
          <cell r="A145">
            <v>115</v>
          </cell>
          <cell r="B145" t="str">
            <v>BROADCAST DEEP TILLAGE</v>
          </cell>
          <cell r="C145">
            <v>11890.848310948531</v>
          </cell>
          <cell r="D145">
            <v>5.92</v>
          </cell>
          <cell r="E145">
            <v>25.84</v>
          </cell>
          <cell r="F145">
            <v>31.759999999999998</v>
          </cell>
          <cell r="G145">
            <v>0.24</v>
          </cell>
          <cell r="H145">
            <v>1.42</v>
          </cell>
          <cell r="I145">
            <v>6.2</v>
          </cell>
          <cell r="J145">
            <v>7.62</v>
          </cell>
          <cell r="K145">
            <v>12.19</v>
          </cell>
          <cell r="L145">
            <v>30.21</v>
          </cell>
          <cell r="M145">
            <v>42.4</v>
          </cell>
        </row>
        <row r="146">
          <cell r="A146">
            <v>116</v>
          </cell>
          <cell r="B146" t="str">
            <v>COTTON MODULE BUILDER</v>
          </cell>
          <cell r="C146">
            <v>23873.744182507937</v>
          </cell>
          <cell r="D146">
            <v>8.2899999999999991</v>
          </cell>
          <cell r="E146">
            <v>20.84</v>
          </cell>
          <cell r="F146">
            <v>29.13</v>
          </cell>
          <cell r="G146">
            <v>0.11</v>
          </cell>
          <cell r="H146">
            <v>0.91</v>
          </cell>
          <cell r="I146">
            <v>2.29</v>
          </cell>
          <cell r="J146">
            <v>3.2</v>
          </cell>
          <cell r="K146">
            <v>3.54</v>
          </cell>
          <cell r="L146">
            <v>7.18</v>
          </cell>
          <cell r="M146">
            <v>10.719999999999999</v>
          </cell>
        </row>
        <row r="147">
          <cell r="A147">
            <v>117</v>
          </cell>
          <cell r="B147" t="str">
            <v>TEDDER</v>
          </cell>
          <cell r="C147">
            <v>5230.6163544780093</v>
          </cell>
          <cell r="D147">
            <v>1.56</v>
          </cell>
          <cell r="E147">
            <v>16</v>
          </cell>
          <cell r="F147">
            <v>17.559999999999999</v>
          </cell>
          <cell r="G147">
            <v>0.25</v>
          </cell>
          <cell r="H147">
            <v>0.39</v>
          </cell>
          <cell r="I147">
            <v>4</v>
          </cell>
          <cell r="J147">
            <v>4.3899999999999997</v>
          </cell>
          <cell r="K147">
            <v>3.36</v>
          </cell>
          <cell r="L147">
            <v>8.17</v>
          </cell>
          <cell r="M147">
            <v>11.53</v>
          </cell>
        </row>
        <row r="148">
          <cell r="A148">
            <v>118</v>
          </cell>
          <cell r="B148" t="str">
            <v>STRIP TILL RIG</v>
          </cell>
          <cell r="C148">
            <v>80000</v>
          </cell>
          <cell r="D148">
            <v>39.840000000000003</v>
          </cell>
          <cell r="E148">
            <v>173.87</v>
          </cell>
          <cell r="F148">
            <v>213.71</v>
          </cell>
          <cell r="G148">
            <v>0.22</v>
          </cell>
          <cell r="H148">
            <v>8.76</v>
          </cell>
          <cell r="I148">
            <v>38.25</v>
          </cell>
          <cell r="J148">
            <v>47.01</v>
          </cell>
          <cell r="K148">
            <v>17.37</v>
          </cell>
          <cell r="L148">
            <v>55.98</v>
          </cell>
          <cell r="M148">
            <v>73.349999999999994</v>
          </cell>
        </row>
        <row r="149">
          <cell r="A149">
            <v>119</v>
          </cell>
          <cell r="B149" t="str">
            <v>BUSHHOG 14'</v>
          </cell>
          <cell r="C149">
            <v>8030.5392540961657</v>
          </cell>
          <cell r="D149">
            <v>2.4300000000000002</v>
          </cell>
          <cell r="E149">
            <v>18.420000000000002</v>
          </cell>
          <cell r="F149">
            <v>20.85</v>
          </cell>
          <cell r="G149">
            <v>0.15</v>
          </cell>
          <cell r="H149">
            <v>0.36</v>
          </cell>
          <cell r="I149">
            <v>2.76</v>
          </cell>
          <cell r="J149">
            <v>3.1199999999999997</v>
          </cell>
          <cell r="K149">
            <v>2.15</v>
          </cell>
          <cell r="L149">
            <v>5.26</v>
          </cell>
          <cell r="M149">
            <v>7.41</v>
          </cell>
        </row>
        <row r="150">
          <cell r="A150">
            <v>120</v>
          </cell>
          <cell r="B150" t="str">
            <v>FLAIL MOWER</v>
          </cell>
          <cell r="C150">
            <v>3480.5656767163155</v>
          </cell>
          <cell r="D150">
            <v>1.06</v>
          </cell>
          <cell r="E150">
            <v>7.98</v>
          </cell>
          <cell r="F150">
            <v>9.0400000000000009</v>
          </cell>
          <cell r="G150">
            <v>0.49</v>
          </cell>
          <cell r="H150">
            <v>0.52</v>
          </cell>
          <cell r="I150">
            <v>3.91</v>
          </cell>
          <cell r="J150">
            <v>4.43</v>
          </cell>
          <cell r="K150">
            <v>6.34</v>
          </cell>
          <cell r="L150">
            <v>12.08</v>
          </cell>
          <cell r="M150">
            <v>18.420000000000002</v>
          </cell>
        </row>
        <row r="151">
          <cell r="A151">
            <v>121</v>
          </cell>
          <cell r="B151" t="str">
            <v>PLANTER W/ SPRAYER 8-ROW</v>
          </cell>
          <cell r="C151">
            <v>24106.971607087966</v>
          </cell>
          <cell r="D151">
            <v>7.1</v>
          </cell>
          <cell r="E151">
            <v>52.39</v>
          </cell>
          <cell r="F151">
            <v>59.49</v>
          </cell>
          <cell r="G151">
            <v>0.12</v>
          </cell>
          <cell r="H151">
            <v>0.85</v>
          </cell>
          <cell r="I151">
            <v>6.29</v>
          </cell>
          <cell r="J151">
            <v>7.14</v>
          </cell>
          <cell r="K151">
            <v>4.9800000000000004</v>
          </cell>
          <cell r="L151">
            <v>14.96</v>
          </cell>
          <cell r="M151">
            <v>19.940000000000001</v>
          </cell>
        </row>
        <row r="152">
          <cell r="A152">
            <v>122</v>
          </cell>
          <cell r="B152" t="str">
            <v>SUBSOILER-BEDDER 8-ROW</v>
          </cell>
          <cell r="C152">
            <v>17145.840253655337</v>
          </cell>
          <cell r="D152">
            <v>8.5399999999999991</v>
          </cell>
          <cell r="E152">
            <v>37.26</v>
          </cell>
          <cell r="F152">
            <v>45.8</v>
          </cell>
          <cell r="G152">
            <v>0.12</v>
          </cell>
          <cell r="H152">
            <v>1.02</v>
          </cell>
          <cell r="I152">
            <v>4.47</v>
          </cell>
          <cell r="J152">
            <v>5.49</v>
          </cell>
          <cell r="K152">
            <v>7.86</v>
          </cell>
          <cell r="L152">
            <v>26.98</v>
          </cell>
          <cell r="M152">
            <v>34.840000000000003</v>
          </cell>
        </row>
        <row r="153">
          <cell r="A153">
            <v>123</v>
          </cell>
          <cell r="B153" t="str">
            <v>DO-ALL FIELD CONDITIONER 8-ROW</v>
          </cell>
          <cell r="C153">
            <v>9169.4779236607337</v>
          </cell>
          <cell r="D153">
            <v>2.91</v>
          </cell>
          <cell r="E153">
            <v>14.97</v>
          </cell>
          <cell r="F153">
            <v>17.880000000000003</v>
          </cell>
          <cell r="G153">
            <v>0.09</v>
          </cell>
          <cell r="H153">
            <v>0.26</v>
          </cell>
          <cell r="I153">
            <v>1.35</v>
          </cell>
          <cell r="J153">
            <v>1.61</v>
          </cell>
          <cell r="K153">
            <v>3.36</v>
          </cell>
          <cell r="L153">
            <v>7.85</v>
          </cell>
          <cell r="M153">
            <v>11.209999999999999</v>
          </cell>
        </row>
        <row r="154">
          <cell r="A154">
            <v>124</v>
          </cell>
          <cell r="B154" t="str">
            <v>BALE HAULER</v>
          </cell>
          <cell r="C154">
            <v>18215.24815431887</v>
          </cell>
          <cell r="D154">
            <v>9.6</v>
          </cell>
          <cell r="E154">
            <v>26.35</v>
          </cell>
          <cell r="F154">
            <v>35.950000000000003</v>
          </cell>
          <cell r="G154">
            <v>0.34</v>
          </cell>
          <cell r="H154">
            <v>3.26</v>
          </cell>
          <cell r="I154">
            <v>8.9600000000000009</v>
          </cell>
          <cell r="J154">
            <v>12.22</v>
          </cell>
          <cell r="K154">
            <v>14.96</v>
          </cell>
          <cell r="L154">
            <v>33.520000000000003</v>
          </cell>
          <cell r="M154">
            <v>48.480000000000004</v>
          </cell>
        </row>
        <row r="155">
          <cell r="A155">
            <v>125</v>
          </cell>
          <cell r="B155" t="str">
            <v>GRAIN CART 1100</v>
          </cell>
          <cell r="C155">
            <v>25000</v>
          </cell>
          <cell r="D155">
            <v>34.76</v>
          </cell>
          <cell r="E155">
            <v>18.95</v>
          </cell>
          <cell r="F155">
            <v>53.709999999999994</v>
          </cell>
          <cell r="G155">
            <v>0.13</v>
          </cell>
          <cell r="H155">
            <v>4.5199999999999996</v>
          </cell>
          <cell r="I155">
            <v>2.46</v>
          </cell>
          <cell r="J155">
            <v>6.9799999999999995</v>
          </cell>
          <cell r="K155">
            <v>7.63</v>
          </cell>
          <cell r="L155">
            <v>8.24</v>
          </cell>
          <cell r="M155">
            <v>15.870000000000001</v>
          </cell>
        </row>
        <row r="156">
          <cell r="A156">
            <v>125.1</v>
          </cell>
          <cell r="B156" t="str">
            <v>GRAIN CART 2000</v>
          </cell>
          <cell r="C156">
            <v>40000</v>
          </cell>
          <cell r="D156">
            <v>22.59</v>
          </cell>
          <cell r="E156">
            <v>30.32</v>
          </cell>
          <cell r="F156">
            <v>52.91</v>
          </cell>
          <cell r="G156">
            <v>0.1</v>
          </cell>
          <cell r="H156">
            <v>2.2599999999999998</v>
          </cell>
          <cell r="I156">
            <v>3.03</v>
          </cell>
          <cell r="J156">
            <v>5.2899999999999991</v>
          </cell>
          <cell r="K156">
            <v>5.7</v>
          </cell>
          <cell r="L156">
            <v>10.26</v>
          </cell>
          <cell r="M156">
            <v>15.96</v>
          </cell>
        </row>
        <row r="157">
          <cell r="A157">
            <v>126</v>
          </cell>
          <cell r="B157" t="str">
            <v>CULTIVATOR W/ HERBICIDE 8-ROW</v>
          </cell>
          <cell r="C157">
            <v>7618.7941815735066</v>
          </cell>
          <cell r="D157">
            <v>2.19</v>
          </cell>
          <cell r="E157">
            <v>17.48</v>
          </cell>
          <cell r="F157">
            <v>19.670000000000002</v>
          </cell>
          <cell r="G157">
            <v>0.1</v>
          </cell>
          <cell r="H157">
            <v>0.22</v>
          </cell>
          <cell r="I157">
            <v>1.75</v>
          </cell>
          <cell r="J157">
            <v>1.97</v>
          </cell>
          <cell r="K157">
            <v>2.61</v>
          </cell>
          <cell r="L157">
            <v>6.19</v>
          </cell>
          <cell r="M157">
            <v>8.8000000000000007</v>
          </cell>
        </row>
        <row r="158">
          <cell r="A158">
            <v>127</v>
          </cell>
          <cell r="B158" t="str">
            <v>FRONT-END LOADER</v>
          </cell>
          <cell r="C158">
            <v>6284.6134341375009</v>
          </cell>
          <cell r="D158">
            <v>2.17</v>
          </cell>
          <cell r="E158">
            <v>12.42</v>
          </cell>
          <cell r="F158">
            <v>14.59</v>
          </cell>
          <cell r="G158">
            <v>0.19</v>
          </cell>
          <cell r="H158">
            <v>0.41</v>
          </cell>
          <cell r="I158">
            <v>2.36</v>
          </cell>
          <cell r="J158">
            <v>2.77</v>
          </cell>
          <cell r="K158">
            <v>2.67</v>
          </cell>
          <cell r="L158">
            <v>5.53</v>
          </cell>
          <cell r="M158">
            <v>8.1999999999999993</v>
          </cell>
        </row>
        <row r="159">
          <cell r="A159"/>
          <cell r="B159"/>
          <cell r="C159"/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</row>
        <row r="160">
          <cell r="A160"/>
          <cell r="B160"/>
          <cell r="C160"/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</row>
        <row r="161">
          <cell r="A161"/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</row>
        <row r="162">
          <cell r="A162"/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</row>
        <row r="163">
          <cell r="A163"/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</row>
        <row r="164">
          <cell r="A164"/>
          <cell r="B164"/>
          <cell r="C164"/>
          <cell r="D164"/>
          <cell r="E164"/>
          <cell r="F164"/>
          <cell r="G164"/>
          <cell r="H164"/>
          <cell r="I164"/>
          <cell r="J164"/>
          <cell r="K164"/>
          <cell r="L164"/>
          <cell r="M164"/>
        </row>
        <row r="165">
          <cell r="A165"/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</row>
        <row r="166">
          <cell r="A166"/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</row>
        <row r="167">
          <cell r="A167"/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</row>
        <row r="168">
          <cell r="A168"/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</row>
        <row r="169">
          <cell r="A169"/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</row>
        <row r="170">
          <cell r="A170"/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</row>
        <row r="171">
          <cell r="A171"/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</row>
        <row r="172">
          <cell r="A172"/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</row>
        <row r="173">
          <cell r="A173"/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</row>
        <row r="174">
          <cell r="A174"/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</row>
        <row r="175">
          <cell r="A175"/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</row>
        <row r="176">
          <cell r="A176"/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</row>
        <row r="177">
          <cell r="A177"/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</row>
        <row r="178">
          <cell r="A178"/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</row>
        <row r="179">
          <cell r="A179"/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</row>
        <row r="180">
          <cell r="A180"/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</row>
        <row r="181">
          <cell r="A181"/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</row>
        <row r="182">
          <cell r="A182"/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</row>
        <row r="183">
          <cell r="A183"/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</row>
        <row r="184">
          <cell r="A184"/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</row>
        <row r="185">
          <cell r="A185"/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</row>
        <row r="186">
          <cell r="A186"/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</row>
        <row r="187">
          <cell r="A187"/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</row>
        <row r="188">
          <cell r="A188"/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</row>
        <row r="189">
          <cell r="A189"/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</row>
        <row r="190">
          <cell r="A190"/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</row>
        <row r="191">
          <cell r="A191"/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</row>
        <row r="192">
          <cell r="A192"/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</row>
        <row r="193">
          <cell r="A193"/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</row>
        <row r="194">
          <cell r="A194"/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</row>
        <row r="195">
          <cell r="A195"/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</row>
        <row r="196">
          <cell r="A196"/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</row>
        <row r="197">
          <cell r="A197"/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</row>
        <row r="198">
          <cell r="A198"/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</row>
        <row r="199">
          <cell r="A199"/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</row>
        <row r="200">
          <cell r="A200"/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</row>
        <row r="201">
          <cell r="A201"/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</row>
        <row r="202">
          <cell r="A202"/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</row>
        <row r="203">
          <cell r="A203"/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</row>
        <row r="204">
          <cell r="A204"/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</row>
        <row r="207">
          <cell r="A207"/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</row>
        <row r="208">
          <cell r="A208"/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</row>
        <row r="209">
          <cell r="A209"/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</row>
        <row r="210">
          <cell r="A210"/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</row>
        <row r="211">
          <cell r="A211"/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</row>
        <row r="212">
          <cell r="A212"/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</row>
        <row r="213">
          <cell r="A213"/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</row>
        <row r="214">
          <cell r="A214"/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</row>
        <row r="215">
          <cell r="A215"/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</row>
        <row r="216">
          <cell r="A216"/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</row>
        <row r="217">
          <cell r="A217"/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</row>
        <row r="218">
          <cell r="A218"/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</row>
        <row r="219">
          <cell r="A219"/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</row>
        <row r="220">
          <cell r="A220"/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</row>
        <row r="221">
          <cell r="A221"/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</row>
        <row r="222">
          <cell r="A222"/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</row>
        <row r="223">
          <cell r="A223"/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</row>
        <row r="224">
          <cell r="A224"/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</row>
        <row r="225">
          <cell r="A225"/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</row>
        <row r="226">
          <cell r="A226"/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</row>
        <row r="227">
          <cell r="A227"/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</row>
        <row r="228">
          <cell r="A228"/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</row>
        <row r="229">
          <cell r="A229"/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</row>
        <row r="230">
          <cell r="A230"/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</row>
        <row r="231">
          <cell r="A231"/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</row>
        <row r="232">
          <cell r="A232"/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</row>
        <row r="233">
          <cell r="A233"/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</row>
        <row r="236">
          <cell r="A236"/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</row>
        <row r="238">
          <cell r="A238"/>
          <cell r="B238"/>
          <cell r="C238"/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</row>
        <row r="240">
          <cell r="A240"/>
          <cell r="B240"/>
          <cell r="C240"/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</row>
        <row r="241">
          <cell r="A241"/>
          <cell r="B241"/>
          <cell r="C241"/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</row>
        <row r="242">
          <cell r="A242"/>
          <cell r="B242"/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</row>
        <row r="243">
          <cell r="A243"/>
          <cell r="B243"/>
          <cell r="C243"/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</row>
        <row r="245">
          <cell r="A245"/>
          <cell r="B245"/>
          <cell r="C245"/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</row>
        <row r="246">
          <cell r="A246"/>
          <cell r="B246"/>
          <cell r="C246"/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</row>
        <row r="247">
          <cell r="A247"/>
          <cell r="B247"/>
          <cell r="C247"/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</row>
        <row r="248">
          <cell r="A248"/>
          <cell r="B248"/>
          <cell r="C248"/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</row>
        <row r="249">
          <cell r="A249"/>
          <cell r="B249"/>
          <cell r="C249"/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</row>
        <row r="250">
          <cell r="A250"/>
          <cell r="B250"/>
          <cell r="C250"/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</row>
        <row r="251">
          <cell r="A251"/>
          <cell r="B251"/>
          <cell r="C251"/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</row>
        <row r="252">
          <cell r="A252"/>
          <cell r="B252"/>
          <cell r="C252"/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</row>
        <row r="253">
          <cell r="A253"/>
          <cell r="B253"/>
          <cell r="C253"/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</row>
        <row r="254">
          <cell r="A254"/>
          <cell r="B254"/>
          <cell r="C254"/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</row>
        <row r="255">
          <cell r="A255"/>
          <cell r="B255"/>
          <cell r="C255"/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</row>
        <row r="256">
          <cell r="A256"/>
          <cell r="B256"/>
          <cell r="C256"/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</row>
        <row r="258">
          <cell r="A258"/>
          <cell r="B258"/>
          <cell r="C258"/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</row>
        <row r="259">
          <cell r="A259"/>
          <cell r="B259"/>
          <cell r="C259"/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</row>
        <row r="260">
          <cell r="A260"/>
          <cell r="B260"/>
          <cell r="C260"/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</row>
        <row r="262">
          <cell r="A262"/>
          <cell r="B262"/>
          <cell r="C262"/>
          <cell r="D262"/>
          <cell r="E262"/>
          <cell r="F262"/>
          <cell r="G262"/>
          <cell r="H262"/>
          <cell r="I262"/>
          <cell r="J262"/>
          <cell r="K262"/>
          <cell r="L262"/>
          <cell r="M262"/>
        </row>
        <row r="263">
          <cell r="A263"/>
          <cell r="B263"/>
          <cell r="C263"/>
          <cell r="D263"/>
          <cell r="E263"/>
          <cell r="F263"/>
          <cell r="G263"/>
          <cell r="H263"/>
          <cell r="I263"/>
          <cell r="J263"/>
          <cell r="K263"/>
          <cell r="L263"/>
          <cell r="M263"/>
        </row>
        <row r="264">
          <cell r="A264"/>
          <cell r="B264"/>
          <cell r="C264"/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</row>
        <row r="266">
          <cell r="A266"/>
          <cell r="B266"/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</row>
        <row r="267">
          <cell r="A267"/>
          <cell r="B267"/>
          <cell r="C267"/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</row>
        <row r="268">
          <cell r="A268"/>
          <cell r="B268"/>
          <cell r="C268"/>
          <cell r="D268"/>
          <cell r="E268"/>
          <cell r="F268"/>
          <cell r="G268"/>
          <cell r="H268"/>
          <cell r="I268"/>
          <cell r="J268"/>
          <cell r="K268"/>
          <cell r="L268"/>
          <cell r="M268"/>
        </row>
        <row r="269">
          <cell r="A269"/>
          <cell r="B269"/>
          <cell r="C269"/>
          <cell r="D269"/>
          <cell r="E269"/>
          <cell r="F269"/>
          <cell r="G269"/>
          <cell r="H269"/>
          <cell r="I269"/>
          <cell r="J269"/>
          <cell r="K269"/>
          <cell r="L269"/>
          <cell r="M269"/>
        </row>
        <row r="270">
          <cell r="A270"/>
          <cell r="B270"/>
          <cell r="C270"/>
          <cell r="D270"/>
          <cell r="E270"/>
          <cell r="F270"/>
          <cell r="G270"/>
          <cell r="H270"/>
          <cell r="I270"/>
          <cell r="J270"/>
          <cell r="K270"/>
          <cell r="L270"/>
          <cell r="M270"/>
        </row>
        <row r="271">
          <cell r="A271"/>
          <cell r="B271"/>
          <cell r="C271"/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</row>
        <row r="272">
          <cell r="A272"/>
          <cell r="B272"/>
          <cell r="C272"/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</row>
        <row r="273">
          <cell r="A273"/>
          <cell r="B273"/>
          <cell r="C273"/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</row>
        <row r="274">
          <cell r="A274"/>
          <cell r="B274"/>
          <cell r="C274"/>
          <cell r="D274"/>
          <cell r="E274"/>
          <cell r="F274"/>
          <cell r="G274"/>
          <cell r="H274"/>
          <cell r="I274"/>
          <cell r="J274"/>
          <cell r="K274"/>
          <cell r="L274"/>
          <cell r="M274"/>
        </row>
        <row r="275">
          <cell r="A275"/>
          <cell r="B275"/>
          <cell r="C275"/>
          <cell r="D275"/>
          <cell r="E275"/>
          <cell r="F275"/>
          <cell r="G275"/>
          <cell r="H275"/>
          <cell r="I275"/>
          <cell r="J275"/>
          <cell r="K275"/>
          <cell r="L275"/>
          <cell r="M275"/>
        </row>
        <row r="276">
          <cell r="A276"/>
          <cell r="B276"/>
          <cell r="C276"/>
          <cell r="D276"/>
          <cell r="E276"/>
          <cell r="F276"/>
          <cell r="G276"/>
          <cell r="H276"/>
          <cell r="I276"/>
          <cell r="J276"/>
          <cell r="K276"/>
          <cell r="L276"/>
          <cell r="M276"/>
        </row>
        <row r="277">
          <cell r="A277"/>
          <cell r="B277"/>
          <cell r="C277"/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</row>
        <row r="278">
          <cell r="A278"/>
          <cell r="B278"/>
          <cell r="C278"/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</row>
        <row r="279">
          <cell r="A279"/>
          <cell r="B279"/>
          <cell r="C279"/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</row>
        <row r="280">
          <cell r="A280"/>
          <cell r="B280"/>
          <cell r="C280"/>
          <cell r="D280"/>
          <cell r="E280"/>
          <cell r="F280"/>
          <cell r="G280"/>
          <cell r="H280"/>
          <cell r="I280"/>
          <cell r="J280"/>
          <cell r="K280"/>
          <cell r="L280"/>
          <cell r="M280"/>
        </row>
        <row r="281">
          <cell r="A281"/>
          <cell r="B281"/>
          <cell r="C281"/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</row>
        <row r="282">
          <cell r="A282"/>
          <cell r="B282"/>
          <cell r="C282"/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</row>
        <row r="283">
          <cell r="A283"/>
          <cell r="B283"/>
          <cell r="C283"/>
          <cell r="D283"/>
          <cell r="E283"/>
          <cell r="F283"/>
          <cell r="G283"/>
          <cell r="H283"/>
          <cell r="I283"/>
          <cell r="J283"/>
          <cell r="K283"/>
          <cell r="L283"/>
          <cell r="M283"/>
        </row>
        <row r="284">
          <cell r="A284"/>
          <cell r="B284"/>
          <cell r="C284"/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</row>
        <row r="285">
          <cell r="A285"/>
          <cell r="B285"/>
          <cell r="C285"/>
          <cell r="D285"/>
          <cell r="E285"/>
          <cell r="F285"/>
          <cell r="G285"/>
          <cell r="H285"/>
          <cell r="I285"/>
          <cell r="J285"/>
          <cell r="K285"/>
          <cell r="L285"/>
          <cell r="M285"/>
        </row>
        <row r="286">
          <cell r="A286"/>
          <cell r="B286"/>
          <cell r="C286"/>
          <cell r="D286"/>
          <cell r="E286"/>
          <cell r="F286"/>
          <cell r="G286"/>
          <cell r="H286"/>
          <cell r="I286"/>
          <cell r="J286"/>
          <cell r="K286"/>
          <cell r="L286"/>
          <cell r="M286"/>
        </row>
        <row r="287">
          <cell r="A287"/>
          <cell r="B287"/>
          <cell r="C287"/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</row>
        <row r="288">
          <cell r="A288"/>
          <cell r="B288"/>
          <cell r="C288"/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</row>
        <row r="289">
          <cell r="A289"/>
          <cell r="B289"/>
          <cell r="C289"/>
          <cell r="D289"/>
          <cell r="E289"/>
          <cell r="F289"/>
          <cell r="G289"/>
          <cell r="H289"/>
          <cell r="I289"/>
          <cell r="J289"/>
          <cell r="K289"/>
          <cell r="L289"/>
          <cell r="M289"/>
        </row>
        <row r="290">
          <cell r="A290"/>
          <cell r="B290"/>
          <cell r="C290"/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</row>
        <row r="291">
          <cell r="A291"/>
          <cell r="B291"/>
          <cell r="C291"/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</row>
        <row r="292">
          <cell r="A292"/>
          <cell r="B292"/>
          <cell r="C292"/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</row>
        <row r="293">
          <cell r="A293"/>
          <cell r="B293"/>
          <cell r="C293"/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</row>
        <row r="294">
          <cell r="A294"/>
          <cell r="B294"/>
          <cell r="C294"/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</row>
      </sheetData>
      <sheetData sheetId="3">
        <row r="7">
          <cell r="A7">
            <v>1</v>
          </cell>
          <cell r="B7" t="str">
            <v xml:space="preserve">  WHEAT SEED</v>
          </cell>
          <cell r="C7" t="str">
            <v>MIL</v>
          </cell>
          <cell r="D7" t="str">
            <v>MIL</v>
          </cell>
          <cell r="E7">
            <v>47.5</v>
          </cell>
          <cell r="F7"/>
          <cell r="G7">
            <v>47.5</v>
          </cell>
          <cell r="H7">
            <v>47.5</v>
          </cell>
        </row>
        <row r="8">
          <cell r="A8">
            <v>2</v>
          </cell>
          <cell r="B8" t="str">
            <v>OATS</v>
          </cell>
          <cell r="C8" t="str">
            <v>BU.</v>
          </cell>
          <cell r="D8" t="str">
            <v>BU.</v>
          </cell>
          <cell r="E8">
            <v>14</v>
          </cell>
          <cell r="F8">
            <v>15</v>
          </cell>
          <cell r="G8">
            <v>14.5</v>
          </cell>
          <cell r="H8">
            <v>14.5</v>
          </cell>
        </row>
        <row r="9">
          <cell r="A9">
            <v>3</v>
          </cell>
          <cell r="B9" t="str">
            <v>GRAIN SORGHUM</v>
          </cell>
          <cell r="C9" t="str">
            <v>BU.</v>
          </cell>
          <cell r="D9" t="str">
            <v>BU.</v>
          </cell>
          <cell r="E9">
            <v>15</v>
          </cell>
          <cell r="F9">
            <v>16</v>
          </cell>
          <cell r="G9">
            <v>15.5</v>
          </cell>
          <cell r="H9">
            <v>15.5</v>
          </cell>
        </row>
        <row r="10">
          <cell r="A10">
            <v>4</v>
          </cell>
          <cell r="B10" t="str">
            <v>SOYBEANS</v>
          </cell>
          <cell r="C10" t="str">
            <v>BU.</v>
          </cell>
          <cell r="D10" t="str">
            <v>BU.</v>
          </cell>
          <cell r="E10">
            <v>33</v>
          </cell>
          <cell r="F10">
            <v>30</v>
          </cell>
          <cell r="G10">
            <v>31.5</v>
          </cell>
          <cell r="H10">
            <v>31.5</v>
          </cell>
        </row>
        <row r="11">
          <cell r="A11">
            <v>4.0999999999999996</v>
          </cell>
          <cell r="B11" t="str">
            <v xml:space="preserve">  SOYBEAN SEED</v>
          </cell>
          <cell r="C11" t="str">
            <v>THOU.</v>
          </cell>
          <cell r="D11" t="str">
            <v>THOU.</v>
          </cell>
          <cell r="E11">
            <v>0.55000000000000004</v>
          </cell>
          <cell r="F11"/>
          <cell r="G11">
            <v>0.55000000000000004</v>
          </cell>
          <cell r="H11">
            <v>0.55000000000000004</v>
          </cell>
        </row>
        <row r="12">
          <cell r="A12">
            <v>5</v>
          </cell>
          <cell r="B12" t="str">
            <v>TOBACCO</v>
          </cell>
          <cell r="C12" t="str">
            <v>THOU.</v>
          </cell>
          <cell r="D12" t="str">
            <v>THOU.</v>
          </cell>
          <cell r="E12">
            <v>40</v>
          </cell>
          <cell r="F12">
            <v>50</v>
          </cell>
          <cell r="G12">
            <v>45</v>
          </cell>
          <cell r="H12">
            <v>45</v>
          </cell>
        </row>
        <row r="13">
          <cell r="A13">
            <v>6</v>
          </cell>
          <cell r="B13" t="str">
            <v>CORN</v>
          </cell>
          <cell r="C13" t="str">
            <v>THOU.</v>
          </cell>
          <cell r="D13" t="str">
            <v>THOU.</v>
          </cell>
          <cell r="E13">
            <v>2.2000000000000002</v>
          </cell>
          <cell r="F13">
            <v>2</v>
          </cell>
          <cell r="G13">
            <v>2.1</v>
          </cell>
          <cell r="H13">
            <v>2.1</v>
          </cell>
        </row>
        <row r="14">
          <cell r="A14">
            <v>6.1</v>
          </cell>
          <cell r="B14" t="str">
            <v xml:space="preserve">  CORN SEED</v>
          </cell>
          <cell r="C14" t="str">
            <v>THOU.</v>
          </cell>
          <cell r="D14" t="str">
            <v>THOU.</v>
          </cell>
          <cell r="E14">
            <v>2.35</v>
          </cell>
          <cell r="F14"/>
          <cell r="G14">
            <v>2.35</v>
          </cell>
          <cell r="H14">
            <v>2.35</v>
          </cell>
        </row>
        <row r="15">
          <cell r="A15">
            <v>7</v>
          </cell>
          <cell r="B15" t="str">
            <v>COTTON</v>
          </cell>
          <cell r="C15" t="str">
            <v>THOU.</v>
          </cell>
          <cell r="D15" t="str">
            <v>THOU.</v>
          </cell>
          <cell r="E15">
            <v>2.11</v>
          </cell>
          <cell r="F15">
            <v>2.7</v>
          </cell>
          <cell r="G15">
            <v>2.4050000000000002</v>
          </cell>
          <cell r="H15">
            <v>2.41</v>
          </cell>
        </row>
        <row r="16">
          <cell r="A16">
            <v>7.1</v>
          </cell>
          <cell r="B16" t="str">
            <v>COTTON-RR</v>
          </cell>
          <cell r="C16" t="str">
            <v>THOU.</v>
          </cell>
          <cell r="D16" t="str">
            <v>THOU.</v>
          </cell>
          <cell r="E16">
            <v>9.7100000000000009</v>
          </cell>
          <cell r="F16">
            <v>9.7100000000000009</v>
          </cell>
          <cell r="G16">
            <v>9.7100000000000009</v>
          </cell>
          <cell r="H16">
            <v>9.7100000000000009</v>
          </cell>
        </row>
        <row r="17">
          <cell r="A17">
            <v>7.2</v>
          </cell>
          <cell r="B17" t="str">
            <v>COTTON-BT</v>
          </cell>
          <cell r="C17" t="str">
            <v>THOU.</v>
          </cell>
          <cell r="D17" t="str">
            <v>THOU.</v>
          </cell>
          <cell r="E17">
            <v>7.95</v>
          </cell>
          <cell r="F17">
            <v>7.89</v>
          </cell>
          <cell r="G17">
            <v>7.92</v>
          </cell>
          <cell r="H17">
            <v>7.92</v>
          </cell>
        </row>
        <row r="18">
          <cell r="A18">
            <v>7.3</v>
          </cell>
          <cell r="B18" t="str">
            <v>COTTON-B2RF OR WRF</v>
          </cell>
          <cell r="C18" t="str">
            <v>THOU.</v>
          </cell>
          <cell r="D18" t="str">
            <v>THOU.</v>
          </cell>
          <cell r="E18">
            <v>11</v>
          </cell>
          <cell r="F18">
            <v>12</v>
          </cell>
          <cell r="G18">
            <v>11.5</v>
          </cell>
          <cell r="H18">
            <v>11.5</v>
          </cell>
        </row>
        <row r="19">
          <cell r="A19">
            <v>8</v>
          </cell>
          <cell r="B19" t="str">
            <v>PEANUTS</v>
          </cell>
          <cell r="C19" t="str">
            <v>LBS</v>
          </cell>
          <cell r="D19" t="str">
            <v>LBS</v>
          </cell>
          <cell r="E19">
            <v>1.1000000000000001</v>
          </cell>
          <cell r="F19">
            <v>0.75</v>
          </cell>
          <cell r="G19">
            <v>0.92500000000000004</v>
          </cell>
          <cell r="H19">
            <v>0.93</v>
          </cell>
        </row>
        <row r="20">
          <cell r="A20">
            <v>9</v>
          </cell>
          <cell r="B20" t="str">
            <v>PEANUTS RUNNER</v>
          </cell>
          <cell r="C20" t="str">
            <v>LBS</v>
          </cell>
          <cell r="D20" t="str">
            <v>LBS</v>
          </cell>
          <cell r="E20">
            <v>1</v>
          </cell>
          <cell r="F20">
            <v>0.75</v>
          </cell>
          <cell r="G20">
            <v>0.875</v>
          </cell>
          <cell r="H20">
            <v>0.88</v>
          </cell>
        </row>
        <row r="21">
          <cell r="A21"/>
          <cell r="B21"/>
          <cell r="C21"/>
          <cell r="D21"/>
          <cell r="E21"/>
          <cell r="F21"/>
          <cell r="G21"/>
          <cell r="H21"/>
        </row>
        <row r="22">
          <cell r="A22" t="str">
            <v>VEGETABLE &amp; FRUIT SEED</v>
          </cell>
          <cell r="B22"/>
          <cell r="C22"/>
          <cell r="D22"/>
          <cell r="E22"/>
          <cell r="F22"/>
          <cell r="G22"/>
          <cell r="H22"/>
        </row>
        <row r="23">
          <cell r="A23">
            <v>10</v>
          </cell>
          <cell r="B23" t="str">
            <v>PEACH</v>
          </cell>
          <cell r="C23" t="str">
            <v>EACH</v>
          </cell>
          <cell r="D23" t="str">
            <v>EACH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>
            <v>11</v>
          </cell>
          <cell r="B24" t="str">
            <v>BELL PEPPERS</v>
          </cell>
          <cell r="C24" t="str">
            <v>EACH</v>
          </cell>
          <cell r="D24" t="str">
            <v>EACH</v>
          </cell>
          <cell r="E24">
            <v>0.12</v>
          </cell>
          <cell r="F24">
            <v>0</v>
          </cell>
          <cell r="G24">
            <v>0.12</v>
          </cell>
          <cell r="H24">
            <v>0.12</v>
          </cell>
        </row>
        <row r="25">
          <cell r="A25">
            <v>12</v>
          </cell>
          <cell r="B25" t="str">
            <v>BROCCOLI</v>
          </cell>
          <cell r="C25" t="str">
            <v>THOU.</v>
          </cell>
          <cell r="D25" t="str">
            <v>THOU.</v>
          </cell>
          <cell r="E25">
            <v>35</v>
          </cell>
          <cell r="F25">
            <v>0</v>
          </cell>
          <cell r="G25">
            <v>35</v>
          </cell>
          <cell r="H25">
            <v>35</v>
          </cell>
        </row>
        <row r="26">
          <cell r="A26">
            <v>13</v>
          </cell>
          <cell r="B26" t="str">
            <v>CABBAGE - FALL</v>
          </cell>
          <cell r="C26" t="str">
            <v>THOU.</v>
          </cell>
          <cell r="D26" t="str">
            <v>THOU.</v>
          </cell>
          <cell r="E26">
            <v>45</v>
          </cell>
          <cell r="F26">
            <v>0</v>
          </cell>
          <cell r="G26">
            <v>45</v>
          </cell>
          <cell r="H26">
            <v>45</v>
          </cell>
        </row>
        <row r="27">
          <cell r="A27">
            <v>14</v>
          </cell>
          <cell r="B27" t="str">
            <v>CABBAGE - SPRING</v>
          </cell>
          <cell r="C27" t="str">
            <v>THOU.</v>
          </cell>
          <cell r="D27" t="str">
            <v>THOU.</v>
          </cell>
          <cell r="E27">
            <v>45</v>
          </cell>
          <cell r="F27">
            <v>0</v>
          </cell>
          <cell r="G27">
            <v>45</v>
          </cell>
          <cell r="H27">
            <v>45</v>
          </cell>
        </row>
        <row r="28">
          <cell r="A28">
            <v>15</v>
          </cell>
          <cell r="B28" t="str">
            <v>COLLARDS</v>
          </cell>
          <cell r="C28" t="str">
            <v>THOU.</v>
          </cell>
          <cell r="D28" t="str">
            <v>THOU.</v>
          </cell>
          <cell r="E28">
            <v>20</v>
          </cell>
          <cell r="F28">
            <v>0</v>
          </cell>
          <cell r="G28">
            <v>20</v>
          </cell>
          <cell r="H28">
            <v>20</v>
          </cell>
        </row>
        <row r="29">
          <cell r="A29">
            <v>16</v>
          </cell>
          <cell r="B29" t="str">
            <v>SWEET CORN - local</v>
          </cell>
          <cell r="C29" t="str">
            <v>LBS</v>
          </cell>
          <cell r="D29" t="str">
            <v>LBS</v>
          </cell>
          <cell r="E29">
            <v>10.59</v>
          </cell>
          <cell r="F29">
            <v>10.99</v>
          </cell>
          <cell r="G29">
            <v>10.79</v>
          </cell>
          <cell r="H29">
            <v>10.79</v>
          </cell>
        </row>
        <row r="30">
          <cell r="A30">
            <v>16</v>
          </cell>
          <cell r="B30" t="str">
            <v xml:space="preserve">SWEET CORN - Fresh </v>
          </cell>
          <cell r="C30" t="str">
            <v>LBS</v>
          </cell>
          <cell r="D30" t="str">
            <v>LBS</v>
          </cell>
          <cell r="E30">
            <v>15</v>
          </cell>
          <cell r="F30">
            <v>0</v>
          </cell>
          <cell r="G30">
            <v>15</v>
          </cell>
          <cell r="H30">
            <v>15</v>
          </cell>
        </row>
        <row r="31">
          <cell r="A31">
            <v>17</v>
          </cell>
          <cell r="B31" t="str">
            <v>CUCUMBER</v>
          </cell>
          <cell r="C31" t="str">
            <v>LBS</v>
          </cell>
          <cell r="D31" t="str">
            <v>LBS</v>
          </cell>
          <cell r="E31">
            <v>99.79</v>
          </cell>
          <cell r="F31">
            <v>99.79</v>
          </cell>
          <cell r="G31">
            <v>99.79</v>
          </cell>
          <cell r="H31">
            <v>99.79</v>
          </cell>
        </row>
        <row r="32">
          <cell r="A32">
            <v>18</v>
          </cell>
          <cell r="B32" t="str">
            <v>PICKELS</v>
          </cell>
          <cell r="C32" t="str">
            <v>LBS</v>
          </cell>
          <cell r="D32" t="str">
            <v>LBS</v>
          </cell>
          <cell r="E32">
            <v>25</v>
          </cell>
          <cell r="F32">
            <v>30.95</v>
          </cell>
          <cell r="G32">
            <v>27.975000000000001</v>
          </cell>
          <cell r="H32">
            <v>27.975000000000001</v>
          </cell>
        </row>
        <row r="33">
          <cell r="A33">
            <v>19</v>
          </cell>
          <cell r="B33" t="str">
            <v>GREEN ONIONS</v>
          </cell>
          <cell r="C33" t="str">
            <v>LBS</v>
          </cell>
          <cell r="D33" t="str">
            <v>LBS</v>
          </cell>
          <cell r="E33">
            <v>30</v>
          </cell>
          <cell r="F33">
            <v>30</v>
          </cell>
          <cell r="G33">
            <v>30</v>
          </cell>
          <cell r="H33">
            <v>30</v>
          </cell>
        </row>
        <row r="34">
          <cell r="A34">
            <v>20</v>
          </cell>
          <cell r="B34" t="str">
            <v>GREENS</v>
          </cell>
          <cell r="C34" t="str">
            <v>LBS</v>
          </cell>
          <cell r="D34" t="str">
            <v>LBS</v>
          </cell>
          <cell r="E34">
            <v>7.2</v>
          </cell>
          <cell r="F34">
            <v>7.2</v>
          </cell>
          <cell r="G34">
            <v>7.2</v>
          </cell>
          <cell r="H34">
            <v>7.2</v>
          </cell>
        </row>
        <row r="35">
          <cell r="A35">
            <v>21</v>
          </cell>
          <cell r="B35" t="str">
            <v>LIMA BEANS</v>
          </cell>
          <cell r="C35" t="str">
            <v>LBS</v>
          </cell>
          <cell r="D35" t="str">
            <v>LBS</v>
          </cell>
          <cell r="E35">
            <v>1.6</v>
          </cell>
          <cell r="F35">
            <v>1.79</v>
          </cell>
          <cell r="G35">
            <v>1.6950000000000001</v>
          </cell>
          <cell r="H35">
            <v>1.6950000000000001</v>
          </cell>
        </row>
        <row r="36">
          <cell r="A36">
            <v>22</v>
          </cell>
          <cell r="B36" t="str">
            <v>OKRA</v>
          </cell>
          <cell r="C36" t="str">
            <v>LBS</v>
          </cell>
          <cell r="D36" t="str">
            <v>LBS</v>
          </cell>
          <cell r="E36">
            <v>2.8</v>
          </cell>
          <cell r="F36">
            <v>2.88</v>
          </cell>
          <cell r="G36">
            <v>2.84</v>
          </cell>
          <cell r="H36">
            <v>2.84</v>
          </cell>
        </row>
        <row r="37">
          <cell r="A37">
            <v>23</v>
          </cell>
          <cell r="B37" t="str">
            <v>SOUTHERN PEAS</v>
          </cell>
          <cell r="C37" t="str">
            <v>LBS</v>
          </cell>
          <cell r="D37" t="str">
            <v>LBS</v>
          </cell>
          <cell r="E37">
            <v>1.35</v>
          </cell>
          <cell r="F37">
            <v>1.69</v>
          </cell>
          <cell r="G37">
            <v>1.52</v>
          </cell>
          <cell r="H37">
            <v>1.52</v>
          </cell>
        </row>
        <row r="38">
          <cell r="A38">
            <v>24</v>
          </cell>
          <cell r="B38" t="str">
            <v>SNAP BEANS</v>
          </cell>
          <cell r="C38" t="str">
            <v>LBS</v>
          </cell>
          <cell r="D38" t="str">
            <v>LBS</v>
          </cell>
          <cell r="E38">
            <v>5.25</v>
          </cell>
          <cell r="F38">
            <v>5.49</v>
          </cell>
          <cell r="G38">
            <v>5.37</v>
          </cell>
          <cell r="H38">
            <v>5.37</v>
          </cell>
        </row>
        <row r="39">
          <cell r="A39">
            <v>25</v>
          </cell>
          <cell r="B39" t="str">
            <v>SQUASH, YELLOW</v>
          </cell>
          <cell r="C39" t="str">
            <v>LBS</v>
          </cell>
          <cell r="D39" t="str">
            <v>LBS</v>
          </cell>
          <cell r="E39">
            <v>80</v>
          </cell>
          <cell r="F39">
            <v>80.69</v>
          </cell>
          <cell r="G39">
            <v>80.344999999999999</v>
          </cell>
          <cell r="H39">
            <v>80.344999999999999</v>
          </cell>
        </row>
        <row r="40">
          <cell r="A40">
            <v>26</v>
          </cell>
          <cell r="B40" t="str">
            <v xml:space="preserve">  SWEET POTATO SLIPS</v>
          </cell>
          <cell r="C40" t="str">
            <v>THOU.</v>
          </cell>
          <cell r="D40" t="str">
            <v>THOU.</v>
          </cell>
          <cell r="E40">
            <v>45</v>
          </cell>
          <cell r="F40">
            <v>50</v>
          </cell>
          <cell r="G40">
            <v>47.5</v>
          </cell>
          <cell r="H40">
            <v>47.5</v>
          </cell>
        </row>
        <row r="41">
          <cell r="A41">
            <v>27</v>
          </cell>
          <cell r="B41" t="str">
            <v xml:space="preserve">  TOMATO SEED</v>
          </cell>
          <cell r="C41" t="str">
            <v>EACH</v>
          </cell>
          <cell r="D41" t="str">
            <v>EACH</v>
          </cell>
          <cell r="E41">
            <v>0.12</v>
          </cell>
          <cell r="F41">
            <v>0</v>
          </cell>
          <cell r="G41">
            <v>0.12</v>
          </cell>
          <cell r="H41">
            <v>0.12</v>
          </cell>
        </row>
        <row r="42">
          <cell r="A42">
            <v>28</v>
          </cell>
          <cell r="B42" t="str">
            <v>CANTALOUPES</v>
          </cell>
          <cell r="C42" t="str">
            <v>THOU.</v>
          </cell>
          <cell r="D42" t="str">
            <v>THOU.</v>
          </cell>
          <cell r="E42">
            <v>110</v>
          </cell>
          <cell r="F42">
            <v>0</v>
          </cell>
          <cell r="G42">
            <v>110</v>
          </cell>
          <cell r="H42">
            <v>110</v>
          </cell>
        </row>
        <row r="43">
          <cell r="A43">
            <v>29</v>
          </cell>
          <cell r="B43" t="str">
            <v>WATERMELONS - PLASTIC</v>
          </cell>
          <cell r="C43" t="str">
            <v>THOU.</v>
          </cell>
          <cell r="D43" t="str">
            <v>THOU.</v>
          </cell>
          <cell r="E43">
            <v>210</v>
          </cell>
          <cell r="F43">
            <v>0</v>
          </cell>
          <cell r="G43">
            <v>210</v>
          </cell>
          <cell r="H43">
            <v>210</v>
          </cell>
        </row>
        <row r="44">
          <cell r="A44">
            <v>30</v>
          </cell>
          <cell r="B44" t="str">
            <v>WATERMELONS - BARE GR.</v>
          </cell>
          <cell r="C44" t="str">
            <v>LBS</v>
          </cell>
          <cell r="D44" t="str">
            <v>LBS</v>
          </cell>
          <cell r="E44">
            <v>14</v>
          </cell>
          <cell r="F44">
            <v>0</v>
          </cell>
          <cell r="G44">
            <v>14</v>
          </cell>
          <cell r="H44">
            <v>14</v>
          </cell>
        </row>
        <row r="45">
          <cell r="A45"/>
          <cell r="B45"/>
          <cell r="C45"/>
          <cell r="D45"/>
          <cell r="E45"/>
          <cell r="F45"/>
          <cell r="G45"/>
          <cell r="H45"/>
        </row>
        <row r="46">
          <cell r="A46" t="str">
            <v>FERTILIZER &amp; LIME</v>
          </cell>
          <cell r="B46"/>
          <cell r="C46"/>
          <cell r="D46"/>
          <cell r="E46"/>
          <cell r="F46"/>
          <cell r="G46"/>
          <cell r="H46"/>
        </row>
        <row r="47">
          <cell r="A47">
            <v>31</v>
          </cell>
          <cell r="B47" t="str">
            <v xml:space="preserve">   9-45-15 TRANSPLANT STARTER</v>
          </cell>
          <cell r="C47" t="str">
            <v>LBS</v>
          </cell>
          <cell r="D47" t="str">
            <v>LBS</v>
          </cell>
          <cell r="E47">
            <v>2</v>
          </cell>
          <cell r="F47">
            <v>2.25</v>
          </cell>
          <cell r="G47">
            <v>2.125</v>
          </cell>
          <cell r="H47">
            <v>2.13</v>
          </cell>
        </row>
        <row r="48">
          <cell r="A48">
            <v>31.1</v>
          </cell>
          <cell r="B48" t="str">
            <v>5-10-10 (VEGETABLES)</v>
          </cell>
          <cell r="C48" t="str">
            <v>TON</v>
          </cell>
          <cell r="D48" t="str">
            <v>CWT</v>
          </cell>
          <cell r="E48">
            <v>410</v>
          </cell>
          <cell r="F48">
            <v>400</v>
          </cell>
          <cell r="G48">
            <v>405</v>
          </cell>
          <cell r="H48">
            <v>20.25</v>
          </cell>
        </row>
        <row r="49">
          <cell r="A49">
            <v>32</v>
          </cell>
          <cell r="B49" t="str">
            <v>10-10-10</v>
          </cell>
          <cell r="C49" t="str">
            <v>TON</v>
          </cell>
          <cell r="D49" t="str">
            <v>CWT</v>
          </cell>
          <cell r="E49">
            <v>410</v>
          </cell>
          <cell r="F49">
            <v>815</v>
          </cell>
          <cell r="G49">
            <v>612.5</v>
          </cell>
          <cell r="H49">
            <v>30.63</v>
          </cell>
        </row>
        <row r="50">
          <cell r="A50">
            <v>32.1</v>
          </cell>
          <cell r="B50" t="str">
            <v>10-10-10 (VEGETABLES)</v>
          </cell>
          <cell r="C50" t="str">
            <v>TON</v>
          </cell>
          <cell r="D50" t="str">
            <v>CWT</v>
          </cell>
          <cell r="E50">
            <v>500</v>
          </cell>
          <cell r="F50">
            <v>475</v>
          </cell>
          <cell r="G50">
            <v>487.5</v>
          </cell>
          <cell r="H50">
            <v>24.38</v>
          </cell>
        </row>
        <row r="51">
          <cell r="A51">
            <v>32.200000000000003</v>
          </cell>
          <cell r="B51" t="str">
            <v>12-24-18</v>
          </cell>
          <cell r="C51" t="str">
            <v>TON</v>
          </cell>
          <cell r="D51" t="str">
            <v>LBS</v>
          </cell>
          <cell r="E51">
            <v>500</v>
          </cell>
          <cell r="F51">
            <v>500</v>
          </cell>
          <cell r="G51">
            <v>500</v>
          </cell>
          <cell r="H51">
            <v>0.25</v>
          </cell>
        </row>
        <row r="52">
          <cell r="A52">
            <v>32.299999999999997</v>
          </cell>
          <cell r="B52" t="str">
            <v>8-0-8 (LIQ.)</v>
          </cell>
          <cell r="C52" t="str">
            <v>TON</v>
          </cell>
          <cell r="D52" t="str">
            <v>GAL</v>
          </cell>
          <cell r="E52">
            <v>500</v>
          </cell>
          <cell r="F52">
            <v>500</v>
          </cell>
          <cell r="G52">
            <v>500</v>
          </cell>
          <cell r="H52">
            <v>2</v>
          </cell>
        </row>
        <row r="53">
          <cell r="A53">
            <v>32.4</v>
          </cell>
          <cell r="B53" t="str">
            <v>18-24-12</v>
          </cell>
          <cell r="C53" t="str">
            <v>TON</v>
          </cell>
          <cell r="D53" t="str">
            <v>LBS</v>
          </cell>
          <cell r="E53">
            <v>500</v>
          </cell>
          <cell r="F53">
            <v>500</v>
          </cell>
          <cell r="G53">
            <v>500</v>
          </cell>
          <cell r="H53">
            <v>0.25</v>
          </cell>
        </row>
        <row r="54">
          <cell r="A54">
            <v>33</v>
          </cell>
          <cell r="B54" t="str">
            <v>0-10-30</v>
          </cell>
          <cell r="C54" t="str">
            <v>TON</v>
          </cell>
          <cell r="D54" t="str">
            <v>CWT</v>
          </cell>
          <cell r="E54">
            <v>300</v>
          </cell>
          <cell r="F54">
            <v>300</v>
          </cell>
          <cell r="G54">
            <v>300</v>
          </cell>
          <cell r="H54">
            <v>15</v>
          </cell>
        </row>
        <row r="55">
          <cell r="A55">
            <v>33.1</v>
          </cell>
          <cell r="B55" t="str">
            <v>15-0-14</v>
          </cell>
          <cell r="C55" t="str">
            <v>TON</v>
          </cell>
          <cell r="D55" t="str">
            <v>CWT</v>
          </cell>
          <cell r="E55">
            <v>500</v>
          </cell>
          <cell r="F55">
            <v>500</v>
          </cell>
          <cell r="G55">
            <v>500</v>
          </cell>
          <cell r="H55">
            <v>25</v>
          </cell>
        </row>
        <row r="56">
          <cell r="A56">
            <v>33.200000000000003</v>
          </cell>
          <cell r="B56" t="str">
            <v>4-12-12</v>
          </cell>
          <cell r="C56" t="str">
            <v>TON</v>
          </cell>
          <cell r="D56" t="str">
            <v>CWT</v>
          </cell>
          <cell r="E56">
            <v>400</v>
          </cell>
          <cell r="F56">
            <v>400</v>
          </cell>
          <cell r="G56">
            <v>400</v>
          </cell>
          <cell r="H56">
            <v>20</v>
          </cell>
        </row>
        <row r="57">
          <cell r="A57">
            <v>33.299999999999997</v>
          </cell>
          <cell r="B57" t="str">
            <v>3-9-18</v>
          </cell>
          <cell r="C57" t="str">
            <v>TON</v>
          </cell>
          <cell r="D57" t="str">
            <v>CWT</v>
          </cell>
          <cell r="E57">
            <v>400</v>
          </cell>
          <cell r="F57">
            <v>400</v>
          </cell>
          <cell r="G57">
            <v>400</v>
          </cell>
          <cell r="H57">
            <v>20</v>
          </cell>
        </row>
        <row r="58">
          <cell r="A58">
            <v>33.4</v>
          </cell>
          <cell r="B58" t="str">
            <v>10-8-20</v>
          </cell>
          <cell r="C58" t="str">
            <v>TON</v>
          </cell>
          <cell r="D58" t="str">
            <v>CWT</v>
          </cell>
          <cell r="E58">
            <v>550</v>
          </cell>
          <cell r="F58">
            <v>570</v>
          </cell>
          <cell r="G58">
            <v>560</v>
          </cell>
          <cell r="H58">
            <v>28</v>
          </cell>
        </row>
        <row r="59">
          <cell r="A59">
            <v>33.5</v>
          </cell>
          <cell r="B59" t="str">
            <v>7-0-7 (LIQ.) - SIDE DRESSING</v>
          </cell>
          <cell r="C59" t="str">
            <v>TON</v>
          </cell>
          <cell r="D59" t="str">
            <v>GAL</v>
          </cell>
          <cell r="E59">
            <v>500</v>
          </cell>
          <cell r="F59">
            <v>450</v>
          </cell>
          <cell r="G59">
            <v>475</v>
          </cell>
          <cell r="H59">
            <v>1.9</v>
          </cell>
        </row>
        <row r="60">
          <cell r="A60">
            <v>33.6</v>
          </cell>
          <cell r="B60" t="str">
            <v>14-0-14 - SIDE DRESSING</v>
          </cell>
          <cell r="C60" t="str">
            <v>TON</v>
          </cell>
          <cell r="D60" t="str">
            <v>CWT</v>
          </cell>
          <cell r="E60">
            <v>400</v>
          </cell>
          <cell r="F60">
            <v>400</v>
          </cell>
          <cell r="G60">
            <v>400</v>
          </cell>
          <cell r="H60">
            <v>20</v>
          </cell>
        </row>
        <row r="61">
          <cell r="A61">
            <v>33.700000000000003</v>
          </cell>
          <cell r="B61" t="str">
            <v>3-9-24</v>
          </cell>
          <cell r="C61" t="str">
            <v>TON</v>
          </cell>
          <cell r="D61" t="str">
            <v>CWT</v>
          </cell>
          <cell r="E61">
            <v>525</v>
          </cell>
          <cell r="F61">
            <v>475</v>
          </cell>
          <cell r="G61">
            <v>500</v>
          </cell>
          <cell r="H61">
            <v>25</v>
          </cell>
        </row>
        <row r="62">
          <cell r="A62">
            <v>34</v>
          </cell>
          <cell r="B62" t="str">
            <v xml:space="preserve">   30% NITROGEN SOLUTION</v>
          </cell>
          <cell r="C62" t="str">
            <v>TON</v>
          </cell>
          <cell r="D62" t="str">
            <v>LBS</v>
          </cell>
          <cell r="E62">
            <v>580</v>
          </cell>
          <cell r="F62">
            <v>860</v>
          </cell>
          <cell r="G62">
            <v>720</v>
          </cell>
          <cell r="H62">
            <v>0.36</v>
          </cell>
        </row>
        <row r="63">
          <cell r="A63">
            <v>34.1</v>
          </cell>
          <cell r="B63" t="str">
            <v xml:space="preserve">   UREA (46-0-0)</v>
          </cell>
          <cell r="C63" t="str">
            <v>TON</v>
          </cell>
          <cell r="D63" t="str">
            <v>LBS</v>
          </cell>
          <cell r="E63">
            <v>904</v>
          </cell>
          <cell r="F63">
            <v>1000</v>
          </cell>
          <cell r="G63">
            <v>952</v>
          </cell>
          <cell r="H63">
            <v>0.48</v>
          </cell>
        </row>
        <row r="64">
          <cell r="A64">
            <v>34.200000000000003</v>
          </cell>
          <cell r="B64" t="str">
            <v xml:space="preserve">   100% CALCIUM NITRATE</v>
          </cell>
          <cell r="C64" t="str">
            <v>TON</v>
          </cell>
          <cell r="D64" t="str">
            <v>CWT</v>
          </cell>
          <cell r="E64">
            <v>655</v>
          </cell>
          <cell r="F64">
            <v>700</v>
          </cell>
          <cell r="G64">
            <v>677.5</v>
          </cell>
          <cell r="H64">
            <v>33.880000000000003</v>
          </cell>
        </row>
        <row r="65">
          <cell r="A65">
            <v>34.299999999999997</v>
          </cell>
          <cell r="B65" t="str">
            <v xml:space="preserve">   CALCIUM NITRATE 15.5-0-0</v>
          </cell>
          <cell r="C65" t="str">
            <v>TON</v>
          </cell>
          <cell r="D65" t="str">
            <v>LBS</v>
          </cell>
          <cell r="E65">
            <v>655</v>
          </cell>
          <cell r="F65">
            <v>700</v>
          </cell>
          <cell r="G65">
            <v>677.5</v>
          </cell>
          <cell r="H65">
            <v>0.34</v>
          </cell>
        </row>
        <row r="66">
          <cell r="A66">
            <v>35</v>
          </cell>
          <cell r="B66" t="str">
            <v xml:space="preserve">   33.5% AMMONIUM NITRATE</v>
          </cell>
          <cell r="C66" t="str">
            <v>TON</v>
          </cell>
          <cell r="D66" t="str">
            <v>LBS</v>
          </cell>
          <cell r="E66">
            <v>610</v>
          </cell>
          <cell r="F66">
            <v>789</v>
          </cell>
          <cell r="G66">
            <v>699.5</v>
          </cell>
          <cell r="H66">
            <v>1.04</v>
          </cell>
        </row>
        <row r="67">
          <cell r="A67">
            <v>35</v>
          </cell>
          <cell r="B67" t="str">
            <v xml:space="preserve">   AMMONIUM SULFATE</v>
          </cell>
          <cell r="C67" t="str">
            <v>TON</v>
          </cell>
          <cell r="D67" t="str">
            <v>LBS</v>
          </cell>
          <cell r="E67">
            <v>385</v>
          </cell>
          <cell r="F67">
            <v>749</v>
          </cell>
          <cell r="G67">
            <v>567</v>
          </cell>
          <cell r="H67">
            <v>0.85</v>
          </cell>
        </row>
        <row r="68">
          <cell r="A68">
            <v>35.1</v>
          </cell>
          <cell r="B68" t="str">
            <v xml:space="preserve">   33.5% NITROGEN - SIDE DRESSING</v>
          </cell>
          <cell r="C68" t="str">
            <v>TON</v>
          </cell>
          <cell r="D68" t="str">
            <v>CWT</v>
          </cell>
          <cell r="E68">
            <v>625</v>
          </cell>
          <cell r="F68">
            <v>625</v>
          </cell>
          <cell r="G68">
            <v>625</v>
          </cell>
          <cell r="H68">
            <v>93.28</v>
          </cell>
        </row>
        <row r="69">
          <cell r="A69">
            <v>35.200000000000003</v>
          </cell>
          <cell r="B69" t="str">
            <v xml:space="preserve">   30% N (LIQ) - SIDE DRESSING</v>
          </cell>
          <cell r="C69" t="str">
            <v>TON</v>
          </cell>
          <cell r="D69" t="str">
            <v>CWT</v>
          </cell>
          <cell r="E69">
            <v>385</v>
          </cell>
          <cell r="F69">
            <v>385</v>
          </cell>
          <cell r="G69">
            <v>385</v>
          </cell>
          <cell r="H69">
            <v>64.17</v>
          </cell>
        </row>
        <row r="70">
          <cell r="A70">
            <v>35.299999999999997</v>
          </cell>
          <cell r="B70" t="str">
            <v xml:space="preserve">   24.5% N (LIQ) - SIDE DRESSING</v>
          </cell>
          <cell r="C70" t="str">
            <v>TON</v>
          </cell>
          <cell r="D70" t="str">
            <v>CWT</v>
          </cell>
          <cell r="E70">
            <v>375</v>
          </cell>
          <cell r="F70">
            <v>375</v>
          </cell>
          <cell r="G70">
            <v>375</v>
          </cell>
          <cell r="H70">
            <v>76.53</v>
          </cell>
        </row>
        <row r="71">
          <cell r="A71">
            <v>35.4</v>
          </cell>
          <cell r="B71" t="str">
            <v xml:space="preserve">   30% N (LIQ) - SIDE DRESSING (VEG.)</v>
          </cell>
          <cell r="C71" t="str">
            <v>TON</v>
          </cell>
          <cell r="D71" t="str">
            <v>CWT</v>
          </cell>
          <cell r="E71">
            <v>385</v>
          </cell>
          <cell r="F71">
            <v>385</v>
          </cell>
          <cell r="G71">
            <v>385</v>
          </cell>
          <cell r="H71">
            <v>64.17</v>
          </cell>
        </row>
        <row r="72">
          <cell r="A72">
            <v>35.5</v>
          </cell>
          <cell r="B72" t="str">
            <v xml:space="preserve">   33.5% N - SIDE DRESSING (VEG.)</v>
          </cell>
          <cell r="C72" t="str">
            <v>TON</v>
          </cell>
          <cell r="D72" t="str">
            <v>CWT</v>
          </cell>
          <cell r="E72">
            <v>625</v>
          </cell>
          <cell r="F72">
            <v>625</v>
          </cell>
          <cell r="G72">
            <v>625</v>
          </cell>
          <cell r="H72">
            <v>93.28</v>
          </cell>
        </row>
        <row r="73">
          <cell r="A73">
            <v>35.6</v>
          </cell>
          <cell r="B73" t="str">
            <v xml:space="preserve">   34.5% AMMONIUM NITRATE</v>
          </cell>
          <cell r="C73" t="str">
            <v>TON</v>
          </cell>
          <cell r="D73" t="str">
            <v>LBS</v>
          </cell>
          <cell r="E73">
            <v>580</v>
          </cell>
          <cell r="F73">
            <v>590</v>
          </cell>
          <cell r="G73">
            <v>585</v>
          </cell>
          <cell r="H73">
            <v>0.85</v>
          </cell>
        </row>
        <row r="74">
          <cell r="A74">
            <v>35.700000000000003</v>
          </cell>
          <cell r="B74" t="str">
            <v xml:space="preserve">   UAN-32</v>
          </cell>
          <cell r="C74" t="str">
            <v>TON</v>
          </cell>
          <cell r="D74" t="str">
            <v>LBS</v>
          </cell>
          <cell r="E74">
            <v>445</v>
          </cell>
          <cell r="F74"/>
          <cell r="G74">
            <v>445</v>
          </cell>
          <cell r="H74">
            <v>0.64</v>
          </cell>
        </row>
        <row r="75">
          <cell r="A75">
            <v>36</v>
          </cell>
          <cell r="B75" t="str">
            <v xml:space="preserve">   0-0-60  MURATE OF POTASH</v>
          </cell>
          <cell r="C75" t="str">
            <v>TON</v>
          </cell>
          <cell r="D75" t="str">
            <v>LBS</v>
          </cell>
          <cell r="E75">
            <v>680</v>
          </cell>
          <cell r="F75">
            <v>1160</v>
          </cell>
          <cell r="G75">
            <v>920</v>
          </cell>
          <cell r="H75">
            <v>0.46</v>
          </cell>
        </row>
        <row r="76">
          <cell r="A76">
            <v>36.1</v>
          </cell>
          <cell r="B76" t="str">
            <v xml:space="preserve">   0-0-50 POTASSIUM SULFATE</v>
          </cell>
          <cell r="C76" t="str">
            <v>TON</v>
          </cell>
          <cell r="D76" t="str">
            <v>CWT</v>
          </cell>
          <cell r="E76">
            <v>910</v>
          </cell>
          <cell r="F76">
            <v>1140</v>
          </cell>
          <cell r="G76">
            <v>1025</v>
          </cell>
          <cell r="H76">
            <v>51.25</v>
          </cell>
        </row>
        <row r="77">
          <cell r="A77">
            <v>37</v>
          </cell>
          <cell r="B77" t="str">
            <v xml:space="preserve">   46% SUPERPHOSPHATE </v>
          </cell>
          <cell r="C77" t="str">
            <v>TON</v>
          </cell>
          <cell r="D77" t="str">
            <v>LBS</v>
          </cell>
          <cell r="E77">
            <v>605</v>
          </cell>
          <cell r="F77"/>
          <cell r="G77">
            <v>605</v>
          </cell>
          <cell r="H77">
            <v>0.3</v>
          </cell>
        </row>
        <row r="78">
          <cell r="A78">
            <v>37.1</v>
          </cell>
          <cell r="B78" t="str">
            <v xml:space="preserve">   100% SULFUR</v>
          </cell>
          <cell r="C78" t="str">
            <v>TON</v>
          </cell>
          <cell r="D78" t="str">
            <v>LBS</v>
          </cell>
          <cell r="E78">
            <v>550</v>
          </cell>
          <cell r="F78">
            <v>550</v>
          </cell>
          <cell r="G78">
            <v>550</v>
          </cell>
          <cell r="H78">
            <v>0.28000000000000003</v>
          </cell>
        </row>
        <row r="79">
          <cell r="A79">
            <v>37.200000000000003</v>
          </cell>
          <cell r="B79" t="str">
            <v xml:space="preserve">   28S</v>
          </cell>
          <cell r="C79" t="str">
            <v>TON</v>
          </cell>
          <cell r="D79" t="str">
            <v>LBS</v>
          </cell>
          <cell r="E79">
            <v>365</v>
          </cell>
          <cell r="F79"/>
          <cell r="G79">
            <v>365</v>
          </cell>
          <cell r="H79">
            <v>0.18</v>
          </cell>
        </row>
        <row r="80">
          <cell r="A80">
            <v>37.299999999999997</v>
          </cell>
          <cell r="B80" t="str">
            <v xml:space="preserve">   24S LIQUID</v>
          </cell>
          <cell r="C80" t="str">
            <v>TON</v>
          </cell>
          <cell r="D80" t="str">
            <v>GAL</v>
          </cell>
          <cell r="E80">
            <v>300</v>
          </cell>
          <cell r="F80"/>
          <cell r="G80">
            <v>300</v>
          </cell>
          <cell r="H80">
            <v>1.2</v>
          </cell>
        </row>
        <row r="81">
          <cell r="A81">
            <v>38</v>
          </cell>
          <cell r="B81" t="str">
            <v xml:space="preserve">   18-46-0 DAP</v>
          </cell>
          <cell r="C81" t="str">
            <v>TON</v>
          </cell>
          <cell r="D81" t="str">
            <v>LBS</v>
          </cell>
          <cell r="E81">
            <v>912</v>
          </cell>
          <cell r="F81">
            <v>1341</v>
          </cell>
          <cell r="G81">
            <v>1126.5</v>
          </cell>
          <cell r="H81">
            <v>0.56000000000000005</v>
          </cell>
        </row>
        <row r="82">
          <cell r="A82">
            <v>39</v>
          </cell>
          <cell r="B82" t="str">
            <v>LIME BULK</v>
          </cell>
          <cell r="C82" t="str">
            <v>TON</v>
          </cell>
          <cell r="D82" t="str">
            <v>TON</v>
          </cell>
          <cell r="E82">
            <v>214</v>
          </cell>
          <cell r="F82">
            <v>250</v>
          </cell>
          <cell r="G82">
            <v>232</v>
          </cell>
          <cell r="H82">
            <v>232</v>
          </cell>
        </row>
        <row r="83">
          <cell r="A83">
            <v>40</v>
          </cell>
          <cell r="B83" t="str">
            <v xml:space="preserve">   LIME SPREAD</v>
          </cell>
          <cell r="C83" t="str">
            <v>TON</v>
          </cell>
          <cell r="D83" t="str">
            <v>TON</v>
          </cell>
          <cell r="E83">
            <v>85</v>
          </cell>
          <cell r="F83"/>
          <cell r="G83">
            <v>85</v>
          </cell>
          <cell r="H83">
            <v>85</v>
          </cell>
        </row>
        <row r="84">
          <cell r="A84">
            <v>41</v>
          </cell>
          <cell r="B84" t="str">
            <v>COST TO SPREAD 1 TN ON AN ACRE</v>
          </cell>
          <cell r="C84" t="str">
            <v>ACRE</v>
          </cell>
          <cell r="D84" t="str">
            <v>ACRE</v>
          </cell>
          <cell r="E84">
            <v>15</v>
          </cell>
          <cell r="F84">
            <v>20</v>
          </cell>
          <cell r="G84">
            <v>17.5</v>
          </cell>
          <cell r="H84">
            <v>17.5</v>
          </cell>
        </row>
        <row r="85">
          <cell r="A85">
            <v>42</v>
          </cell>
          <cell r="B85" t="str">
            <v>6-6-18 (TOBACCO)</v>
          </cell>
          <cell r="C85" t="str">
            <v>TON</v>
          </cell>
          <cell r="D85" t="str">
            <v>CWT</v>
          </cell>
          <cell r="E85">
            <v>790</v>
          </cell>
          <cell r="F85">
            <v>750</v>
          </cell>
          <cell r="G85">
            <v>770</v>
          </cell>
          <cell r="H85">
            <v>38.5</v>
          </cell>
        </row>
        <row r="86">
          <cell r="A86">
            <v>43</v>
          </cell>
          <cell r="B86" t="str">
            <v>15-0-14 (TOBACCO)</v>
          </cell>
          <cell r="C86" t="str">
            <v>TON</v>
          </cell>
          <cell r="D86" t="str">
            <v>LBS</v>
          </cell>
          <cell r="E86">
            <v>450</v>
          </cell>
          <cell r="F86">
            <v>450</v>
          </cell>
          <cell r="G86">
            <v>450</v>
          </cell>
          <cell r="H86">
            <v>0.23</v>
          </cell>
        </row>
        <row r="87">
          <cell r="A87">
            <v>44</v>
          </cell>
          <cell r="B87" t="str">
            <v>SOLUBOR</v>
          </cell>
          <cell r="C87" t="str">
            <v>LBS</v>
          </cell>
          <cell r="D87" t="str">
            <v>LBS</v>
          </cell>
          <cell r="E87">
            <v>1.5</v>
          </cell>
          <cell r="F87">
            <v>1.5</v>
          </cell>
          <cell r="G87">
            <v>1.5</v>
          </cell>
          <cell r="H87">
            <v>1.5</v>
          </cell>
        </row>
        <row r="88">
          <cell r="A88">
            <v>44.1</v>
          </cell>
          <cell r="B88" t="str">
            <v>INOCULANT</v>
          </cell>
          <cell r="C88" t="str">
            <v>OZ</v>
          </cell>
          <cell r="D88" t="str">
            <v>OZ</v>
          </cell>
          <cell r="E88">
            <v>1.1000000000000001</v>
          </cell>
          <cell r="F88">
            <v>1.1000000000000001</v>
          </cell>
          <cell r="G88">
            <v>1.1000000000000001</v>
          </cell>
          <cell r="H88">
            <v>1.1000000000000001</v>
          </cell>
        </row>
        <row r="89">
          <cell r="A89">
            <v>44.2</v>
          </cell>
          <cell r="B89" t="str">
            <v>MANGANESE SULFATE</v>
          </cell>
          <cell r="C89" t="str">
            <v>TON</v>
          </cell>
          <cell r="D89" t="str">
            <v>LBS</v>
          </cell>
          <cell r="E89">
            <v>800</v>
          </cell>
          <cell r="F89">
            <v>600</v>
          </cell>
          <cell r="G89">
            <v>700</v>
          </cell>
          <cell r="H89">
            <v>0.35</v>
          </cell>
        </row>
        <row r="90">
          <cell r="A90"/>
          <cell r="B90"/>
          <cell r="C90"/>
          <cell r="D90"/>
          <cell r="E90"/>
          <cell r="F90"/>
          <cell r="G90"/>
          <cell r="H90"/>
        </row>
      </sheetData>
      <sheetData sheetId="4">
        <row r="82">
          <cell r="E82">
            <v>0.6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rn, Organic"/>
      <sheetName val="Chemicals"/>
      <sheetName val="Machinery"/>
      <sheetName val="Seed"/>
      <sheetName val="Rates"/>
      <sheetName val="Mach Info"/>
    </sheetNames>
    <sheetDataSet>
      <sheetData sheetId="0"/>
      <sheetData sheetId="1"/>
      <sheetData sheetId="2"/>
      <sheetData sheetId="3"/>
      <sheetData sheetId="4">
        <row r="17">
          <cell r="E17">
            <v>8.5</v>
          </cell>
        </row>
        <row r="82">
          <cell r="E82">
            <v>0.6</v>
          </cell>
        </row>
        <row r="89">
          <cell r="E89">
            <v>0.14000000000000001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tton-CV"/>
      <sheetName val="Chemicals"/>
      <sheetName val="Machinery"/>
      <sheetName val="Seed"/>
      <sheetName val="Rates"/>
      <sheetName val="Mach Inf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">
          <cell r="E18">
            <v>7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ls.ncsu.edu/are-extension/business-planning-and-operations/enterprise-budge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F5CB-8EC2-497C-9F67-80B55F0877D0}">
  <dimension ref="A1:G90"/>
  <sheetViews>
    <sheetView tabSelected="1" view="pageBreakPreview" topLeftCell="A12" zoomScale="60" zoomScaleNormal="100" workbookViewId="0">
      <selection activeCell="B11" sqref="B11"/>
    </sheetView>
  </sheetViews>
  <sheetFormatPr defaultColWidth="9.140625" defaultRowHeight="14.25" x14ac:dyDescent="0.2"/>
  <cols>
    <col min="1" max="1" width="10" style="91" customWidth="1"/>
    <col min="2" max="2" width="42.7109375" style="91" customWidth="1"/>
    <col min="3" max="3" width="9.42578125" style="91" customWidth="1"/>
    <col min="4" max="4" width="12.7109375" style="91" customWidth="1"/>
    <col min="5" max="5" width="16.140625" style="91" customWidth="1"/>
    <col min="6" max="6" width="16.7109375" style="91" customWidth="1"/>
    <col min="7" max="7" width="19" style="91" customWidth="1"/>
    <col min="8" max="16384" width="9.140625" style="91"/>
  </cols>
  <sheetData>
    <row r="1" spans="1:7" ht="42.75" x14ac:dyDescent="0.6">
      <c r="A1" s="94" t="s">
        <v>66</v>
      </c>
      <c r="B1" s="1"/>
      <c r="C1" s="1"/>
      <c r="D1" s="1"/>
      <c r="E1" s="2"/>
      <c r="F1" s="1"/>
      <c r="G1" s="1"/>
    </row>
    <row r="2" spans="1:7" customFormat="1" ht="22.5" customHeight="1" x14ac:dyDescent="0.25">
      <c r="A2" s="111" t="s">
        <v>83</v>
      </c>
      <c r="B2" s="1"/>
      <c r="C2" s="1"/>
      <c r="D2" s="1"/>
      <c r="E2" s="2"/>
      <c r="F2" s="1"/>
      <c r="G2" s="1"/>
    </row>
    <row r="3" spans="1:7" ht="15" x14ac:dyDescent="0.2">
      <c r="A3" s="3"/>
      <c r="B3" s="92" t="s">
        <v>81</v>
      </c>
      <c r="C3" s="3"/>
      <c r="D3" s="3"/>
      <c r="E3" s="5"/>
      <c r="F3" s="3"/>
      <c r="G3" s="3"/>
    </row>
    <row r="4" spans="1:7" ht="15" x14ac:dyDescent="0.2">
      <c r="A4" s="3"/>
      <c r="B4" s="92" t="s">
        <v>65</v>
      </c>
      <c r="C4" s="3"/>
      <c r="D4" s="3"/>
      <c r="E4" s="5"/>
      <c r="F4" s="3"/>
      <c r="G4" s="3"/>
    </row>
    <row r="5" spans="1:7" ht="15.75" thickBot="1" x14ac:dyDescent="0.25">
      <c r="A5" s="3"/>
      <c r="B5" s="100">
        <v>100</v>
      </c>
      <c r="C5" s="4" t="s">
        <v>77</v>
      </c>
      <c r="D5" s="3"/>
      <c r="E5" s="5"/>
      <c r="F5" s="3"/>
      <c r="G5" s="3"/>
    </row>
    <row r="6" spans="1:7" ht="15.75" thickTop="1" x14ac:dyDescent="0.2">
      <c r="A6" s="6"/>
      <c r="B6" s="6"/>
      <c r="C6" s="6"/>
      <c r="D6" s="7"/>
      <c r="E6" s="8" t="s">
        <v>0</v>
      </c>
      <c r="F6" s="7" t="s">
        <v>1</v>
      </c>
      <c r="G6" s="9" t="s">
        <v>2</v>
      </c>
    </row>
    <row r="7" spans="1:7" ht="15" x14ac:dyDescent="0.2">
      <c r="A7" s="10" t="s">
        <v>3</v>
      </c>
      <c r="B7" s="11"/>
      <c r="C7" s="12" t="s">
        <v>4</v>
      </c>
      <c r="D7" s="13" t="s">
        <v>5</v>
      </c>
      <c r="E7" s="14" t="s">
        <v>6</v>
      </c>
      <c r="F7" s="13" t="s">
        <v>7</v>
      </c>
      <c r="G7" s="15" t="s">
        <v>8</v>
      </c>
    </row>
    <row r="8" spans="1:7" ht="15" x14ac:dyDescent="0.2">
      <c r="A8" s="3"/>
      <c r="B8" s="3"/>
      <c r="C8" s="3"/>
      <c r="D8" s="16"/>
      <c r="E8" s="17"/>
      <c r="F8" s="16"/>
      <c r="G8" s="18"/>
    </row>
    <row r="9" spans="1:7" ht="15.75" x14ac:dyDescent="0.25">
      <c r="A9" s="19" t="s">
        <v>9</v>
      </c>
      <c r="B9" s="3"/>
      <c r="C9" s="3"/>
      <c r="D9" s="16"/>
      <c r="E9" s="17"/>
      <c r="F9" s="16"/>
      <c r="G9" s="18"/>
    </row>
    <row r="10" spans="1:7" ht="15.75" x14ac:dyDescent="0.25">
      <c r="A10" s="3"/>
      <c r="B10" s="4" t="s">
        <v>67</v>
      </c>
      <c r="C10" s="20" t="s">
        <v>10</v>
      </c>
      <c r="D10" s="84">
        <f>B5</f>
        <v>100</v>
      </c>
      <c r="E10" s="81">
        <v>7.8</v>
      </c>
      <c r="F10" s="17">
        <f>ROUND((D10*E10),2)</f>
        <v>780</v>
      </c>
      <c r="G10" s="23" t="s">
        <v>11</v>
      </c>
    </row>
    <row r="11" spans="1:7" ht="15" x14ac:dyDescent="0.2">
      <c r="A11" s="3"/>
      <c r="B11" s="3"/>
      <c r="C11" s="20" t="s">
        <v>3</v>
      </c>
      <c r="D11" s="16" t="s">
        <v>3</v>
      </c>
      <c r="E11" s="17"/>
      <c r="F11" s="17"/>
      <c r="G11" s="18"/>
    </row>
    <row r="12" spans="1:7" ht="15.75" x14ac:dyDescent="0.25">
      <c r="A12" s="3"/>
      <c r="B12" s="4" t="s">
        <v>12</v>
      </c>
      <c r="C12" s="3"/>
      <c r="D12" s="16"/>
      <c r="E12" s="17"/>
      <c r="F12" s="24">
        <f>SUM(F10:F11)</f>
        <v>780</v>
      </c>
      <c r="G12" s="25" t="s">
        <v>11</v>
      </c>
    </row>
    <row r="13" spans="1:7" ht="15" x14ac:dyDescent="0.2">
      <c r="A13" s="3"/>
      <c r="B13" s="3"/>
      <c r="C13" s="20" t="s">
        <v>3</v>
      </c>
      <c r="D13" s="16" t="s">
        <v>3</v>
      </c>
      <c r="E13" s="17" t="s">
        <v>3</v>
      </c>
      <c r="F13" s="16" t="s">
        <v>3</v>
      </c>
      <c r="G13" s="18"/>
    </row>
    <row r="14" spans="1:7" ht="15.75" x14ac:dyDescent="0.25">
      <c r="A14" s="19" t="s">
        <v>13</v>
      </c>
      <c r="B14" s="3"/>
      <c r="C14" s="20" t="s">
        <v>3</v>
      </c>
      <c r="D14" s="16" t="s">
        <v>3</v>
      </c>
      <c r="E14" s="17"/>
      <c r="F14" s="16" t="s">
        <v>3</v>
      </c>
      <c r="G14" s="18"/>
    </row>
    <row r="15" spans="1:7" ht="15.75" x14ac:dyDescent="0.25">
      <c r="A15" s="3"/>
      <c r="B15" s="4" t="s">
        <v>78</v>
      </c>
      <c r="C15" s="20" t="s">
        <v>75</v>
      </c>
      <c r="D15" s="21">
        <v>34</v>
      </c>
      <c r="E15" s="81">
        <v>2.35</v>
      </c>
      <c r="F15" s="17">
        <f>ROUND((D15*E15),2)</f>
        <v>79.900000000000006</v>
      </c>
      <c r="G15" s="23" t="s">
        <v>11</v>
      </c>
    </row>
    <row r="16" spans="1:7" ht="15" x14ac:dyDescent="0.2">
      <c r="A16" s="3"/>
      <c r="B16" s="4" t="s">
        <v>14</v>
      </c>
      <c r="C16" s="20" t="s">
        <v>3</v>
      </c>
      <c r="D16" s="16" t="s">
        <v>3</v>
      </c>
      <c r="E16" s="82" t="s">
        <v>3</v>
      </c>
      <c r="F16" s="17" t="s">
        <v>3</v>
      </c>
      <c r="G16" s="18"/>
    </row>
    <row r="17" spans="1:7" ht="15.75" x14ac:dyDescent="0.25">
      <c r="A17" s="3"/>
      <c r="B17" s="4" t="s">
        <v>15</v>
      </c>
      <c r="C17" s="20" t="s">
        <v>16</v>
      </c>
      <c r="D17" s="21">
        <v>3.5</v>
      </c>
      <c r="E17" s="82">
        <v>45</v>
      </c>
      <c r="F17" s="17">
        <f>ROUND((D17*E17),2)</f>
        <v>157.5</v>
      </c>
      <c r="G17" s="23" t="s">
        <v>11</v>
      </c>
    </row>
    <row r="18" spans="1:7" ht="15.75" x14ac:dyDescent="0.25">
      <c r="A18" s="3"/>
      <c r="B18" s="4" t="s">
        <v>76</v>
      </c>
      <c r="C18" s="20" t="s">
        <v>16</v>
      </c>
      <c r="D18" s="21">
        <v>0.33</v>
      </c>
      <c r="E18" s="81">
        <v>85</v>
      </c>
      <c r="F18" s="17">
        <f t="shared" ref="F18:F28" si="0">ROUND((D18*E18),2)</f>
        <v>28.05</v>
      </c>
      <c r="G18" s="23" t="s">
        <v>11</v>
      </c>
    </row>
    <row r="19" spans="1:7" ht="15.75" x14ac:dyDescent="0.25">
      <c r="A19" s="93">
        <v>1.0583</v>
      </c>
      <c r="B19" s="4" t="s">
        <v>68</v>
      </c>
      <c r="C19" s="20" t="s">
        <v>10</v>
      </c>
      <c r="D19" s="16">
        <f>D10</f>
        <v>100</v>
      </c>
      <c r="E19" s="82">
        <f>[2]Rates!E89</f>
        <v>0.14000000000000001</v>
      </c>
      <c r="F19" s="17">
        <f t="shared" si="0"/>
        <v>14</v>
      </c>
      <c r="G19" s="23" t="s">
        <v>11</v>
      </c>
    </row>
    <row r="20" spans="1:7" ht="15.75" x14ac:dyDescent="0.25">
      <c r="A20" s="3"/>
      <c r="B20" s="4" t="s">
        <v>17</v>
      </c>
      <c r="C20" s="20" t="s">
        <v>10</v>
      </c>
      <c r="D20" s="16">
        <f>D10</f>
        <v>100</v>
      </c>
      <c r="E20" s="82">
        <f>[2]Rates!E82</f>
        <v>0.6</v>
      </c>
      <c r="F20" s="17">
        <f t="shared" si="0"/>
        <v>60</v>
      </c>
      <c r="G20" s="23" t="s">
        <v>11</v>
      </c>
    </row>
    <row r="21" spans="1:7" ht="15.75" x14ac:dyDescent="0.25">
      <c r="A21" s="3"/>
      <c r="B21" s="4" t="s">
        <v>21</v>
      </c>
      <c r="C21" s="20" t="s">
        <v>10</v>
      </c>
      <c r="D21" s="16">
        <f>D10</f>
        <v>100</v>
      </c>
      <c r="E21" s="82">
        <v>0.8</v>
      </c>
      <c r="F21" s="17">
        <f t="shared" si="0"/>
        <v>80</v>
      </c>
      <c r="G21" s="23"/>
    </row>
    <row r="22" spans="1:7" ht="15.75" x14ac:dyDescent="0.25">
      <c r="A22" s="3"/>
      <c r="B22" s="4" t="s">
        <v>18</v>
      </c>
      <c r="C22" s="20" t="s">
        <v>19</v>
      </c>
      <c r="D22" s="21">
        <v>1</v>
      </c>
      <c r="E22" s="22">
        <f>F69</f>
        <v>74.16</v>
      </c>
      <c r="F22" s="17">
        <f t="shared" si="0"/>
        <v>74.16</v>
      </c>
      <c r="G22" s="23" t="s">
        <v>11</v>
      </c>
    </row>
    <row r="23" spans="1:7" ht="15.75" x14ac:dyDescent="0.25">
      <c r="A23" s="3"/>
      <c r="B23" s="4" t="s">
        <v>20</v>
      </c>
      <c r="C23" s="20" t="s">
        <v>10</v>
      </c>
      <c r="D23" s="21">
        <v>2</v>
      </c>
      <c r="E23" s="81">
        <v>48</v>
      </c>
      <c r="F23" s="17">
        <f t="shared" si="0"/>
        <v>96</v>
      </c>
      <c r="G23" s="23"/>
    </row>
    <row r="24" spans="1:7" ht="15.75" x14ac:dyDescent="0.25">
      <c r="A24" s="3"/>
      <c r="B24" s="4" t="s">
        <v>25</v>
      </c>
      <c r="C24" s="20" t="s">
        <v>19</v>
      </c>
      <c r="D24" s="21">
        <v>1</v>
      </c>
      <c r="E24" s="81">
        <v>45</v>
      </c>
      <c r="F24" s="17">
        <f>ROUND((D24*E24),2)</f>
        <v>45</v>
      </c>
      <c r="G24" s="23" t="s">
        <v>11</v>
      </c>
    </row>
    <row r="25" spans="1:7" ht="15.75" x14ac:dyDescent="0.25">
      <c r="A25" s="3"/>
      <c r="B25" s="4" t="s">
        <v>22</v>
      </c>
      <c r="C25" s="20" t="s">
        <v>23</v>
      </c>
      <c r="D25" s="16">
        <f>$D$69+$D$71</f>
        <v>2.34</v>
      </c>
      <c r="E25" s="82">
        <v>15.81</v>
      </c>
      <c r="F25" s="17">
        <f t="shared" si="0"/>
        <v>37</v>
      </c>
      <c r="G25" s="23" t="s">
        <v>11</v>
      </c>
    </row>
    <row r="26" spans="1:7" ht="15.75" x14ac:dyDescent="0.25">
      <c r="A26" s="3"/>
      <c r="B26" s="4" t="s">
        <v>24</v>
      </c>
      <c r="C26" s="20" t="s">
        <v>23</v>
      </c>
      <c r="D26" s="16">
        <v>3</v>
      </c>
      <c r="E26" s="82">
        <v>15.81</v>
      </c>
      <c r="F26" s="17">
        <f t="shared" si="0"/>
        <v>47.43</v>
      </c>
      <c r="G26" s="23"/>
    </row>
    <row r="27" spans="1:7" ht="15.75" x14ac:dyDescent="0.25">
      <c r="A27" s="3"/>
      <c r="B27" s="4" t="s">
        <v>28</v>
      </c>
      <c r="C27" s="20" t="s">
        <v>27</v>
      </c>
      <c r="D27" s="17">
        <f>(SUM(F22:F26)+SUM(F15:F18))*6/12</f>
        <v>282.52</v>
      </c>
      <c r="E27" s="83">
        <f>[2]Rates!$E$17/100</f>
        <v>8.5000000000000006E-2</v>
      </c>
      <c r="F27" s="17">
        <f t="shared" si="0"/>
        <v>24.01</v>
      </c>
      <c r="G27" s="23" t="s">
        <v>11</v>
      </c>
    </row>
    <row r="28" spans="1:7" ht="15.75" x14ac:dyDescent="0.25">
      <c r="A28" s="3"/>
      <c r="B28" s="4" t="s">
        <v>26</v>
      </c>
      <c r="C28" s="20" t="s">
        <v>27</v>
      </c>
      <c r="D28" s="17">
        <f>F12</f>
        <v>780</v>
      </c>
      <c r="E28" s="83">
        <v>0.05</v>
      </c>
      <c r="F28" s="17">
        <f t="shared" si="0"/>
        <v>39</v>
      </c>
      <c r="G28" s="23"/>
    </row>
    <row r="29" spans="1:7" ht="16.5" thickBot="1" x14ac:dyDescent="0.25">
      <c r="A29" s="3"/>
      <c r="B29" s="3"/>
      <c r="C29" s="3"/>
      <c r="D29" s="16"/>
      <c r="E29" s="17"/>
      <c r="F29" s="110"/>
      <c r="G29" s="110"/>
    </row>
    <row r="30" spans="1:7" ht="16.5" thickTop="1" x14ac:dyDescent="0.25">
      <c r="A30" s="4" t="s">
        <v>29</v>
      </c>
      <c r="B30" s="3"/>
      <c r="C30" s="3"/>
      <c r="D30" s="16"/>
      <c r="E30" s="17"/>
      <c r="F30" s="24">
        <f>SUM(F15:F29)</f>
        <v>782.05</v>
      </c>
      <c r="G30" s="23" t="s">
        <v>11</v>
      </c>
    </row>
    <row r="31" spans="1:7" ht="15.75" thickBot="1" x14ac:dyDescent="0.25">
      <c r="A31" s="3"/>
      <c r="B31" s="3"/>
      <c r="C31" s="3"/>
      <c r="D31" s="16"/>
      <c r="E31" s="17"/>
      <c r="F31" s="16"/>
      <c r="G31" s="18"/>
    </row>
    <row r="32" spans="1:7" ht="17.25" thickTop="1" thickBot="1" x14ac:dyDescent="0.3">
      <c r="A32" s="26" t="s">
        <v>30</v>
      </c>
      <c r="B32" s="27"/>
      <c r="C32" s="27"/>
      <c r="D32" s="28"/>
      <c r="E32" s="29"/>
      <c r="F32" s="29">
        <f>F12-F30</f>
        <v>-2.0499999999999545</v>
      </c>
      <c r="G32" s="30" t="s">
        <v>11</v>
      </c>
    </row>
    <row r="33" spans="1:7" ht="15.75" thickTop="1" x14ac:dyDescent="0.2">
      <c r="A33" s="3"/>
      <c r="B33" s="3"/>
      <c r="C33" s="3"/>
      <c r="D33" s="16"/>
      <c r="E33" s="17"/>
      <c r="F33" s="16"/>
      <c r="G33" s="18"/>
    </row>
    <row r="34" spans="1:7" ht="15.75" x14ac:dyDescent="0.25">
      <c r="A34" s="19" t="s">
        <v>31</v>
      </c>
      <c r="B34" s="3"/>
      <c r="C34" s="20" t="s">
        <v>3</v>
      </c>
      <c r="D34" s="16" t="s">
        <v>3</v>
      </c>
      <c r="E34" s="17" t="s">
        <v>3</v>
      </c>
      <c r="F34" s="16" t="s">
        <v>3</v>
      </c>
      <c r="G34" s="18"/>
    </row>
    <row r="35" spans="1:7" ht="15.75" x14ac:dyDescent="0.25">
      <c r="A35" s="3"/>
      <c r="B35" s="4" t="s">
        <v>32</v>
      </c>
      <c r="C35" s="20" t="s">
        <v>19</v>
      </c>
      <c r="D35" s="21">
        <v>1</v>
      </c>
      <c r="E35" s="22">
        <f>G69</f>
        <v>187.85</v>
      </c>
      <c r="F35" s="17">
        <f>ROUND((D35*E35),2)</f>
        <v>187.85</v>
      </c>
      <c r="G35" s="23" t="s">
        <v>11</v>
      </c>
    </row>
    <row r="36" spans="1:7" ht="16.5" thickBot="1" x14ac:dyDescent="0.3">
      <c r="A36" s="3"/>
      <c r="B36" s="3"/>
      <c r="C36" s="3"/>
      <c r="D36" s="16"/>
      <c r="E36" s="17"/>
      <c r="F36" s="31"/>
      <c r="G36" s="32"/>
    </row>
    <row r="37" spans="1:7" ht="16.5" thickTop="1" x14ac:dyDescent="0.25">
      <c r="A37" s="4" t="s">
        <v>33</v>
      </c>
      <c r="B37" s="3"/>
      <c r="C37" s="3"/>
      <c r="D37" s="16"/>
      <c r="E37" s="17"/>
      <c r="F37" s="24">
        <f>SUM(F35:F36)</f>
        <v>187.85</v>
      </c>
      <c r="G37" s="25" t="s">
        <v>11</v>
      </c>
    </row>
    <row r="38" spans="1:7" ht="15" x14ac:dyDescent="0.2">
      <c r="A38" s="3"/>
      <c r="B38" s="3"/>
      <c r="C38" s="3"/>
      <c r="D38" s="16"/>
      <c r="E38" s="17"/>
      <c r="F38" s="16" t="s">
        <v>3</v>
      </c>
      <c r="G38" s="18"/>
    </row>
    <row r="39" spans="1:7" ht="15.75" x14ac:dyDescent="0.25">
      <c r="A39" s="19" t="s">
        <v>34</v>
      </c>
      <c r="B39" s="3"/>
      <c r="C39" s="3"/>
      <c r="D39" s="16"/>
      <c r="E39" s="17"/>
      <c r="F39" s="16"/>
      <c r="G39" s="18"/>
    </row>
    <row r="40" spans="1:7" ht="15.75" x14ac:dyDescent="0.25">
      <c r="A40" s="3"/>
      <c r="B40" s="4" t="s">
        <v>35</v>
      </c>
      <c r="C40" s="20" t="s">
        <v>27</v>
      </c>
      <c r="D40" s="17">
        <f>(F30)</f>
        <v>782.05</v>
      </c>
      <c r="E40" s="83">
        <f>[3]Rates!$E$18/100</f>
        <v>7.0000000000000007E-2</v>
      </c>
      <c r="F40" s="17">
        <f>ROUND((D40*E40),2)</f>
        <v>54.74</v>
      </c>
      <c r="G40" s="23" t="s">
        <v>11</v>
      </c>
    </row>
    <row r="41" spans="1:7" ht="16.5" thickBot="1" x14ac:dyDescent="0.3">
      <c r="A41" s="3"/>
      <c r="B41" s="3"/>
      <c r="C41" s="20" t="s">
        <v>3</v>
      </c>
      <c r="D41" s="16" t="s">
        <v>3</v>
      </c>
      <c r="E41" s="17"/>
      <c r="F41" s="31"/>
      <c r="G41" s="32"/>
    </row>
    <row r="42" spans="1:7" ht="16.5" thickTop="1" x14ac:dyDescent="0.25">
      <c r="A42" s="4" t="s">
        <v>36</v>
      </c>
      <c r="B42" s="3"/>
      <c r="C42" s="3"/>
      <c r="D42" s="16"/>
      <c r="E42" s="17"/>
      <c r="F42" s="24">
        <f>SUM(F40:F40)</f>
        <v>54.74</v>
      </c>
      <c r="G42" s="23" t="s">
        <v>11</v>
      </c>
    </row>
    <row r="43" spans="1:7" ht="15" x14ac:dyDescent="0.2">
      <c r="A43" s="3"/>
      <c r="B43" s="3"/>
      <c r="C43" s="3"/>
      <c r="D43" s="16"/>
      <c r="E43" s="17"/>
      <c r="F43" s="16"/>
      <c r="G43" s="18"/>
    </row>
    <row r="44" spans="1:7" ht="15.75" x14ac:dyDescent="0.25">
      <c r="A44" s="19" t="s">
        <v>37</v>
      </c>
      <c r="B44" s="3"/>
      <c r="C44" s="3"/>
      <c r="D44" s="16"/>
      <c r="E44" s="17"/>
      <c r="F44" s="24">
        <f>F30+F37+F42</f>
        <v>1024.6399999999999</v>
      </c>
      <c r="G44" s="25" t="s">
        <v>11</v>
      </c>
    </row>
    <row r="45" spans="1:7" ht="15.75" thickBot="1" x14ac:dyDescent="0.25">
      <c r="A45" s="3"/>
      <c r="B45" s="3"/>
      <c r="C45" s="3"/>
      <c r="D45" s="16"/>
      <c r="E45" s="17"/>
      <c r="F45" s="17"/>
      <c r="G45" s="18"/>
    </row>
    <row r="46" spans="1:7" ht="17.25" thickTop="1" thickBot="1" x14ac:dyDescent="0.3">
      <c r="A46" s="26" t="s">
        <v>38</v>
      </c>
      <c r="B46" s="27"/>
      <c r="C46" s="27"/>
      <c r="D46" s="28"/>
      <c r="E46" s="29"/>
      <c r="F46" s="29">
        <f>F12-F44</f>
        <v>-244.63999999999987</v>
      </c>
      <c r="G46" s="30" t="s">
        <v>11</v>
      </c>
    </row>
    <row r="47" spans="1:7" ht="16.5" thickTop="1" thickBot="1" x14ac:dyDescent="0.25">
      <c r="A47" s="3"/>
      <c r="B47" s="3"/>
      <c r="C47" s="3"/>
      <c r="D47" s="3"/>
      <c r="E47" s="5"/>
      <c r="F47" s="3"/>
      <c r="G47" s="3"/>
    </row>
    <row r="48" spans="1:7" ht="15" x14ac:dyDescent="0.2">
      <c r="A48" s="33"/>
      <c r="B48" s="34"/>
      <c r="C48" s="34"/>
      <c r="D48" s="34"/>
      <c r="E48" s="35"/>
      <c r="F48" s="34"/>
      <c r="G48" s="36"/>
    </row>
    <row r="49" spans="1:7" ht="15.75" x14ac:dyDescent="0.25">
      <c r="A49" s="37" t="s">
        <v>39</v>
      </c>
      <c r="B49" s="3"/>
      <c r="C49" s="4"/>
      <c r="D49" s="3"/>
      <c r="E49" s="38" t="s">
        <v>40</v>
      </c>
      <c r="F49" s="3"/>
      <c r="G49" s="39"/>
    </row>
    <row r="50" spans="1:7" ht="15" x14ac:dyDescent="0.2">
      <c r="A50" s="40" t="s">
        <v>41</v>
      </c>
      <c r="B50" s="3"/>
      <c r="C50" s="41">
        <f>($F$30)/($E$10)</f>
        <v>100.26282051282051</v>
      </c>
      <c r="D50" s="20" t="s">
        <v>10</v>
      </c>
      <c r="E50" s="42" t="s">
        <v>42</v>
      </c>
      <c r="F50" s="3"/>
      <c r="G50" s="43">
        <f>($F$30/$D$10)</f>
        <v>7.8204999999999991</v>
      </c>
    </row>
    <row r="51" spans="1:7" ht="15" x14ac:dyDescent="0.2">
      <c r="A51" s="40" t="s">
        <v>43</v>
      </c>
      <c r="B51" s="3"/>
      <c r="C51" s="41">
        <f>(F44/E10)</f>
        <v>131.36410256410255</v>
      </c>
      <c r="D51" s="20" t="s">
        <v>10</v>
      </c>
      <c r="E51" s="42" t="s">
        <v>44</v>
      </c>
      <c r="F51" s="3"/>
      <c r="G51" s="43">
        <f>(F44/$D$10)</f>
        <v>10.2464</v>
      </c>
    </row>
    <row r="52" spans="1:7" ht="15.75" thickBot="1" x14ac:dyDescent="0.25">
      <c r="A52" s="44"/>
      <c r="B52" s="45"/>
      <c r="C52" s="95"/>
      <c r="D52" s="95"/>
      <c r="E52" s="46"/>
      <c r="F52" s="45"/>
      <c r="G52" s="47"/>
    </row>
    <row r="53" spans="1:7" ht="15" x14ac:dyDescent="0.2">
      <c r="A53" s="103" t="s">
        <v>79</v>
      </c>
      <c r="B53" s="3"/>
      <c r="C53" s="3"/>
      <c r="D53" s="3"/>
      <c r="E53" s="5"/>
      <c r="F53" s="3"/>
      <c r="G53" s="3"/>
    </row>
    <row r="54" spans="1:7" ht="15" x14ac:dyDescent="0.2">
      <c r="A54" s="103" t="s">
        <v>45</v>
      </c>
      <c r="B54" s="3"/>
      <c r="C54" s="3"/>
      <c r="D54" s="3"/>
      <c r="E54" s="5"/>
      <c r="F54" s="3"/>
      <c r="G54" s="3"/>
    </row>
    <row r="55" spans="1:7" ht="15" x14ac:dyDescent="0.2">
      <c r="A55" s="103" t="s">
        <v>80</v>
      </c>
      <c r="B55" s="3"/>
      <c r="C55" s="3"/>
      <c r="D55" s="3"/>
      <c r="E55" s="5"/>
      <c r="F55" s="3"/>
      <c r="G55" s="3"/>
    </row>
    <row r="56" spans="1:7" ht="15.75" thickBot="1" x14ac:dyDescent="0.25">
      <c r="A56" s="103" t="s">
        <v>82</v>
      </c>
      <c r="B56" s="3"/>
      <c r="C56" s="3"/>
      <c r="D56" s="3"/>
      <c r="E56" s="5"/>
      <c r="F56" s="3"/>
      <c r="G56" s="3"/>
    </row>
    <row r="57" spans="1:7" ht="16.5" thickBot="1" x14ac:dyDescent="0.3">
      <c r="A57" s="96" t="s">
        <v>69</v>
      </c>
      <c r="B57" s="66"/>
      <c r="C57" s="66"/>
      <c r="D57" s="66"/>
      <c r="E57" s="65"/>
      <c r="F57" s="66"/>
      <c r="G57" s="67"/>
    </row>
    <row r="58" spans="1:7" ht="16.5" thickBot="1" x14ac:dyDescent="0.3">
      <c r="A58" s="85"/>
      <c r="B58" s="86" t="s">
        <v>70</v>
      </c>
      <c r="C58" s="87"/>
      <c r="D58" s="87"/>
      <c r="E58" s="88"/>
      <c r="F58" s="87"/>
      <c r="G58" s="89"/>
    </row>
    <row r="59" spans="1:7" ht="15" x14ac:dyDescent="0.2">
      <c r="A59" s="48" t="s">
        <v>46</v>
      </c>
      <c r="B59" s="4" t="s">
        <v>71</v>
      </c>
      <c r="C59" s="16" t="s">
        <v>47</v>
      </c>
      <c r="D59" s="16" t="s">
        <v>48</v>
      </c>
      <c r="E59" s="17" t="s">
        <v>49</v>
      </c>
      <c r="F59" s="16" t="s">
        <v>50</v>
      </c>
      <c r="G59" s="49" t="s">
        <v>51</v>
      </c>
    </row>
    <row r="60" spans="1:7" ht="15" x14ac:dyDescent="0.2">
      <c r="A60" s="50"/>
      <c r="B60" s="11"/>
      <c r="C60" s="13" t="s">
        <v>52</v>
      </c>
      <c r="D60" s="13" t="s">
        <v>53</v>
      </c>
      <c r="E60" s="14" t="s">
        <v>53</v>
      </c>
      <c r="F60" s="13" t="s">
        <v>54</v>
      </c>
      <c r="G60" s="51" t="s">
        <v>54</v>
      </c>
    </row>
    <row r="61" spans="1:7" ht="15" x14ac:dyDescent="0.2">
      <c r="A61" s="40"/>
      <c r="B61" s="3"/>
      <c r="C61" s="16"/>
      <c r="D61" s="16"/>
      <c r="E61" s="17"/>
      <c r="F61" s="16"/>
      <c r="G61" s="49"/>
    </row>
    <row r="62" spans="1:7" ht="15" x14ac:dyDescent="0.2">
      <c r="A62" s="90" t="s">
        <v>72</v>
      </c>
      <c r="B62" s="4" t="s">
        <v>60</v>
      </c>
      <c r="C62" s="21">
        <v>3</v>
      </c>
      <c r="D62" s="16">
        <v>0.36</v>
      </c>
      <c r="E62" s="53">
        <v>0.30000000000000004</v>
      </c>
      <c r="F62" s="17">
        <v>16.169999999999998</v>
      </c>
      <c r="G62" s="54">
        <v>52.980000000000004</v>
      </c>
    </row>
    <row r="63" spans="1:7" ht="15" x14ac:dyDescent="0.2">
      <c r="A63" s="90" t="s">
        <v>73</v>
      </c>
      <c r="B63" s="4" t="s">
        <v>61</v>
      </c>
      <c r="C63" s="21">
        <v>1</v>
      </c>
      <c r="D63" s="16">
        <v>0.14000000000000001</v>
      </c>
      <c r="E63" s="53">
        <v>0.12</v>
      </c>
      <c r="F63" s="17">
        <v>7.75</v>
      </c>
      <c r="G63" s="54">
        <v>44.13</v>
      </c>
    </row>
    <row r="64" spans="1:7" ht="15" x14ac:dyDescent="0.2">
      <c r="A64" s="52">
        <v>5</v>
      </c>
      <c r="B64" s="4" t="s">
        <v>62</v>
      </c>
      <c r="C64" s="21">
        <v>1</v>
      </c>
      <c r="D64" s="16">
        <v>0.14000000000000001</v>
      </c>
      <c r="E64" s="53">
        <v>0.12</v>
      </c>
      <c r="F64" s="17">
        <v>42.8</v>
      </c>
      <c r="G64" s="54">
        <v>76.16</v>
      </c>
    </row>
    <row r="65" spans="1:7" ht="15" x14ac:dyDescent="0.2">
      <c r="A65" s="52">
        <v>5</v>
      </c>
      <c r="B65" s="4" t="s">
        <v>63</v>
      </c>
      <c r="C65" s="21">
        <v>1</v>
      </c>
      <c r="D65" s="16">
        <v>0.12</v>
      </c>
      <c r="E65" s="53">
        <v>0.1</v>
      </c>
      <c r="F65" s="17">
        <v>5.7</v>
      </c>
      <c r="G65" s="54">
        <v>10.26</v>
      </c>
    </row>
    <row r="66" spans="1:7" ht="15" x14ac:dyDescent="0.2">
      <c r="A66" s="52">
        <v>10</v>
      </c>
      <c r="B66" s="4" t="s">
        <v>64</v>
      </c>
      <c r="C66" s="21">
        <v>1</v>
      </c>
      <c r="D66" s="16">
        <v>0.28000000000000003</v>
      </c>
      <c r="E66" s="53">
        <v>0.23</v>
      </c>
      <c r="F66" s="17">
        <v>1.74</v>
      </c>
      <c r="G66" s="54">
        <v>4.32</v>
      </c>
    </row>
    <row r="67" spans="1:7" ht="15" x14ac:dyDescent="0.2">
      <c r="A67" s="55"/>
      <c r="B67" s="3"/>
      <c r="C67" s="56"/>
      <c r="D67" s="56"/>
      <c r="E67" s="57"/>
      <c r="F67" s="56"/>
      <c r="G67" s="58"/>
    </row>
    <row r="68" spans="1:7" ht="15" x14ac:dyDescent="0.2">
      <c r="A68" s="40" t="s">
        <v>55</v>
      </c>
      <c r="B68" s="3"/>
      <c r="C68" s="16" t="s">
        <v>3</v>
      </c>
      <c r="D68" s="16" t="s">
        <v>3</v>
      </c>
      <c r="E68" s="53" t="s">
        <v>3</v>
      </c>
      <c r="F68" s="16" t="s">
        <v>3</v>
      </c>
      <c r="G68" s="49" t="s">
        <v>3</v>
      </c>
    </row>
    <row r="69" spans="1:7" ht="15" x14ac:dyDescent="0.2">
      <c r="A69" s="40" t="s">
        <v>56</v>
      </c>
      <c r="B69" s="3"/>
      <c r="C69" s="16" t="s">
        <v>3</v>
      </c>
      <c r="D69" s="16">
        <v>1.04</v>
      </c>
      <c r="E69" s="53">
        <v>0.87</v>
      </c>
      <c r="F69" s="17">
        <v>74.16</v>
      </c>
      <c r="G69" s="54">
        <v>187.85</v>
      </c>
    </row>
    <row r="70" spans="1:7" ht="15" x14ac:dyDescent="0.2">
      <c r="A70" s="97"/>
      <c r="B70" s="3"/>
      <c r="C70" s="16"/>
      <c r="D70" s="16"/>
      <c r="E70" s="53"/>
      <c r="F70" s="16"/>
      <c r="G70" s="49"/>
    </row>
    <row r="71" spans="1:7" ht="15" x14ac:dyDescent="0.2">
      <c r="A71" s="40" t="s">
        <v>57</v>
      </c>
      <c r="B71" s="3"/>
      <c r="C71" s="16"/>
      <c r="D71" s="16">
        <v>1.3</v>
      </c>
      <c r="E71" s="53"/>
      <c r="F71" s="16"/>
      <c r="G71" s="49"/>
    </row>
    <row r="72" spans="1:7" ht="15.75" thickBot="1" x14ac:dyDescent="0.25">
      <c r="A72" s="98"/>
      <c r="B72" s="45"/>
      <c r="C72" s="59"/>
      <c r="D72" s="59"/>
      <c r="E72" s="60"/>
      <c r="F72" s="59"/>
      <c r="G72" s="61"/>
    </row>
    <row r="73" spans="1:7" ht="15" x14ac:dyDescent="0.2">
      <c r="A73" s="3"/>
      <c r="B73" s="3"/>
      <c r="C73" s="3"/>
      <c r="D73" s="3"/>
      <c r="E73" s="5"/>
      <c r="F73" s="3"/>
      <c r="G73" s="3"/>
    </row>
    <row r="74" spans="1:7" ht="15" x14ac:dyDescent="0.2">
      <c r="B74" s="3"/>
      <c r="C74" s="18"/>
      <c r="D74" s="18"/>
      <c r="E74" s="62"/>
      <c r="F74" s="18"/>
      <c r="G74" s="18"/>
    </row>
    <row r="75" spans="1:7" ht="15.75" thickBot="1" x14ac:dyDescent="0.25">
      <c r="B75" s="3"/>
      <c r="C75" s="3"/>
      <c r="D75" s="3"/>
      <c r="E75" s="5"/>
      <c r="F75" s="3"/>
      <c r="G75" s="3"/>
    </row>
    <row r="76" spans="1:7" ht="16.5" thickBot="1" x14ac:dyDescent="0.3">
      <c r="A76" s="63"/>
      <c r="B76" s="64" t="s">
        <v>74</v>
      </c>
      <c r="C76" s="64"/>
      <c r="D76" s="64"/>
      <c r="E76" s="65"/>
      <c r="F76" s="66"/>
      <c r="G76" s="67"/>
    </row>
    <row r="77" spans="1:7" ht="16.5" thickBot="1" x14ac:dyDescent="0.3">
      <c r="A77" s="68" t="s">
        <v>58</v>
      </c>
      <c r="B77" s="69" t="s">
        <v>59</v>
      </c>
      <c r="C77" s="3"/>
      <c r="D77" s="3"/>
      <c r="E77" s="5"/>
      <c r="F77" s="3"/>
      <c r="G77" s="39"/>
    </row>
    <row r="78" spans="1:7" ht="15" x14ac:dyDescent="0.2">
      <c r="A78" s="70" t="s">
        <v>10</v>
      </c>
      <c r="B78" s="71">
        <f>ROUND(E78*0.9,2)</f>
        <v>7.02</v>
      </c>
      <c r="C78" s="72"/>
      <c r="D78" s="71">
        <f>ROUND(E78*0.95,2)</f>
        <v>7.41</v>
      </c>
      <c r="E78" s="71">
        <f>E10</f>
        <v>7.8</v>
      </c>
      <c r="F78" s="71">
        <f>ROUND(E78*1.05,2)</f>
        <v>8.19</v>
      </c>
      <c r="G78" s="73">
        <f>ROUND(E78*1.1,2)</f>
        <v>8.58</v>
      </c>
    </row>
    <row r="79" spans="1:7" ht="15" x14ac:dyDescent="0.2">
      <c r="A79" s="74"/>
      <c r="B79" s="101"/>
      <c r="C79" s="102"/>
      <c r="D79" s="104"/>
      <c r="E79" s="104"/>
      <c r="F79" s="104"/>
      <c r="G79" s="105"/>
    </row>
    <row r="80" spans="1:7" ht="15" x14ac:dyDescent="0.2">
      <c r="A80" s="75">
        <f>ROUND(A84*0.5,0)</f>
        <v>50</v>
      </c>
      <c r="B80" s="106">
        <f>($A80*B$78)-($F$30-$F$19-$F$20)-(($A80*$A$19)*$E$19)-($A80*$E$20)</f>
        <v>-394.45809999999994</v>
      </c>
      <c r="C80" s="107"/>
      <c r="D80" s="108">
        <f>($A80*D$78)-($F$30-$F$19-$F$20)-(($A80*$A$19)*$E$19)-($A80*$E$20)</f>
        <v>-374.95809999999994</v>
      </c>
      <c r="E80" s="108">
        <f>($A80*E$78)-($F$30-$F$19-$F$20)-(($A80*$A$19)*$E$19)-($A80*$E$20)</f>
        <v>-355.45809999999994</v>
      </c>
      <c r="F80" s="108">
        <f>($A80*F$78)-($F$30-$F$19-$F$20)-(($A80*$A$19)*$E$19)-($A80*$E$20)</f>
        <v>-335.95809999999994</v>
      </c>
      <c r="G80" s="109">
        <f>($A80*G$78)-($F$30-$F$19-$F$20)-(($A80*$A$19)*$E$19)-($A80*$E$20)</f>
        <v>-316.45809999999994</v>
      </c>
    </row>
    <row r="81" spans="1:7" ht="15" x14ac:dyDescent="0.2">
      <c r="A81" s="75" t="s">
        <v>3</v>
      </c>
      <c r="B81" s="106"/>
      <c r="C81" s="107"/>
      <c r="D81" s="108"/>
      <c r="E81" s="108"/>
      <c r="F81" s="108"/>
      <c r="G81" s="109"/>
    </row>
    <row r="82" spans="1:7" ht="15" x14ac:dyDescent="0.2">
      <c r="A82" s="75">
        <f>ROUND(A84*0.75,0)</f>
        <v>75</v>
      </c>
      <c r="B82" s="106">
        <f>($A82*B$78)-($F$30-$F$19-$F$20)-(($A82*$A$19)*$E$19)-($A82*$E$20)</f>
        <v>-237.66214999999997</v>
      </c>
      <c r="C82" s="107"/>
      <c r="D82" s="108">
        <f>($A82*D$78)-($F$30-$F$19-$F$20)-(($A82*$A$19)*$E$19)-($A82*$E$20)</f>
        <v>-208.41214999999997</v>
      </c>
      <c r="E82" s="108">
        <f>($A82*E$78)-($F$30-$F$19-$F$20)-(($A82*$A$19)*$E$19)-($A82*$E$20)</f>
        <v>-179.16214999999997</v>
      </c>
      <c r="F82" s="108">
        <f>($A82*F$78)-($F$30-$F$19-$F$20)-(($A82*$A$19)*$E$19)-($A82*$E$20)</f>
        <v>-149.91214999999994</v>
      </c>
      <c r="G82" s="109">
        <f>($A82*G$78)-($F$30-$F$19-$F$20)-(($A82*$A$19)*$E$19)-($A82*$E$20)</f>
        <v>-120.66214999999995</v>
      </c>
    </row>
    <row r="83" spans="1:7" ht="15" x14ac:dyDescent="0.2">
      <c r="A83" s="75" t="s">
        <v>3</v>
      </c>
      <c r="B83" s="106"/>
      <c r="C83" s="107"/>
      <c r="D83" s="108"/>
      <c r="E83" s="108"/>
      <c r="F83" s="108"/>
      <c r="G83" s="109"/>
    </row>
    <row r="84" spans="1:7" ht="15" x14ac:dyDescent="0.2">
      <c r="A84" s="75">
        <f>D10</f>
        <v>100</v>
      </c>
      <c r="B84" s="106">
        <f>($A84*B$78)-($F$30-$F$19-$F$20)-(($A84*$A$19)*$E$19)-($A84*$E$20)</f>
        <v>-80.866199999999964</v>
      </c>
      <c r="C84" s="107"/>
      <c r="D84" s="108">
        <f>($A84*D$78)-($F$30-$F$19-$F$20)-(($A84*$A$19)*$E$19)-($A84*$E$20)</f>
        <v>-41.866199999999957</v>
      </c>
      <c r="E84" s="108">
        <f>($A84*E$78)-($F$30-$F$19-$F$20)-(($A84*$A$19)*$E$19)-($A84*$E$20)</f>
        <v>-2.8661999999999566</v>
      </c>
      <c r="F84" s="108">
        <f>($A84*F$78)-($F$30-$F$19-$F$20)-(($A84*$A$19)*$E$19)-($A84*$E$20)</f>
        <v>36.133800000000036</v>
      </c>
      <c r="G84" s="109">
        <f>($A84*G$78)-($F$30-$F$19-$F$20)-(($A84*$A$19)*$E$19)-($A84*$E$20)</f>
        <v>75.133800000000036</v>
      </c>
    </row>
    <row r="85" spans="1:7" ht="15" x14ac:dyDescent="0.2">
      <c r="A85" s="75" t="s">
        <v>3</v>
      </c>
      <c r="B85" s="106"/>
      <c r="C85" s="107"/>
      <c r="D85" s="108"/>
      <c r="E85" s="108"/>
      <c r="F85" s="108"/>
      <c r="G85" s="109"/>
    </row>
    <row r="86" spans="1:7" ht="15" x14ac:dyDescent="0.2">
      <c r="A86" s="75">
        <f>ROUND(A84*1.25,0)</f>
        <v>125</v>
      </c>
      <c r="B86" s="106">
        <f>($A86*B$78)-($F$30-$F$19-$F$20)-(($A86*$A$19)*$E$19)-($A86*$E$20)</f>
        <v>75.929750000000041</v>
      </c>
      <c r="C86" s="107"/>
      <c r="D86" s="108">
        <f>($A86*D$78)-($F$30-$F$19-$F$20)-(($A86*$A$19)*$E$19)-($A86*$E$20)</f>
        <v>124.67975000000004</v>
      </c>
      <c r="E86" s="108">
        <f>($A86*E$78)-($F$30-$F$19-$F$20)-(($A86*$A$19)*$E$19)-($A86*$E$20)</f>
        <v>173.42975000000004</v>
      </c>
      <c r="F86" s="108">
        <f>($A86*F$78)-($F$30-$F$19-$F$20)-(($A86*$A$19)*$E$19)-($A86*$E$20)</f>
        <v>222.17974999999996</v>
      </c>
      <c r="G86" s="109">
        <f>($A86*G$78)-($F$30-$F$19-$F$20)-(($A86*$A$19)*$E$19)-($A86*$E$20)</f>
        <v>270.92975000000007</v>
      </c>
    </row>
    <row r="87" spans="1:7" ht="15" x14ac:dyDescent="0.2">
      <c r="A87" s="76"/>
      <c r="B87" s="106"/>
      <c r="C87" s="107"/>
      <c r="D87" s="108"/>
      <c r="E87" s="108"/>
      <c r="F87" s="108"/>
      <c r="G87" s="109"/>
    </row>
    <row r="88" spans="1:7" ht="15" x14ac:dyDescent="0.2">
      <c r="A88" s="75">
        <f>ROUND(A84*1.5,0)</f>
        <v>150</v>
      </c>
      <c r="B88" s="106">
        <f>($A88*B$78)-($F$30-$F$19-$F$20)-(($A88*$A$19)*$E$19)-($A88*$E$20)</f>
        <v>232.72570000000002</v>
      </c>
      <c r="C88" s="107"/>
      <c r="D88" s="108">
        <f>($A88*D$78)-($F$30-$F$19-$F$20)-(($A88*$A$19)*$E$19)-($A88*$E$20)</f>
        <v>291.22570000000002</v>
      </c>
      <c r="E88" s="108">
        <f>($A88*E$78)-($F$30-$F$19-$F$20)-(($A88*$A$19)*$E$19)-($A88*$E$20)</f>
        <v>349.72570000000002</v>
      </c>
      <c r="F88" s="108">
        <f>($A88*F$78)-($F$30-$F$19-$F$20)-(($A88*$A$19)*$E$19)-($A88*$E$20)</f>
        <v>408.22570000000002</v>
      </c>
      <c r="G88" s="109">
        <f>($A88*G$78)-($F$30-$F$19-$F$20)-(($A88*$A$19)*$E$19)-($A88*$E$20)</f>
        <v>466.72570000000007</v>
      </c>
    </row>
    <row r="89" spans="1:7" ht="15.75" thickBot="1" x14ac:dyDescent="0.25">
      <c r="A89" s="99"/>
      <c r="B89" s="77"/>
      <c r="C89" s="45"/>
      <c r="D89" s="78"/>
      <c r="E89" s="79"/>
      <c r="F89" s="78"/>
      <c r="G89" s="80"/>
    </row>
    <row r="90" spans="1:7" ht="15.75" thickBot="1" x14ac:dyDescent="0.25">
      <c r="A90" s="99"/>
      <c r="B90" s="45"/>
      <c r="C90" s="45"/>
      <c r="D90" s="78"/>
      <c r="E90" s="79"/>
      <c r="F90" s="78"/>
      <c r="G90" s="80"/>
    </row>
  </sheetData>
  <mergeCells count="1">
    <mergeCell ref="F29:G29"/>
  </mergeCells>
  <hyperlinks>
    <hyperlink ref="A2" r:id="rId1" display="https://cals.ncsu.edu/are-extension/business-planning-and-operations/enterprise-budgets/" xr:uid="{507440C0-F28A-4F5B-A257-F339B0FD1216}"/>
  </hyperlinks>
  <pageMargins left="0.7" right="0.7" top="0.75" bottom="0.75" header="0.3" footer="0.3"/>
  <pageSetup scale="71" orientation="portrait" r:id="rId2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Alan Washburn</dc:creator>
  <cp:lastModifiedBy>Derek Alan Washburn</cp:lastModifiedBy>
  <dcterms:created xsi:type="dcterms:W3CDTF">2024-03-01T00:46:47Z</dcterms:created>
  <dcterms:modified xsi:type="dcterms:W3CDTF">2024-03-08T14:57:13Z</dcterms:modified>
</cp:coreProperties>
</file>