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Q:\Shared drives\Budgets\2024 Budgets\Corn\"/>
    </mc:Choice>
  </mc:AlternateContent>
  <xr:revisionPtr revIDLastSave="0" documentId="13_ncr:1_{4C09AF3B-BA2D-4149-B3A5-D96EF22281CF}" xr6:coauthVersionLast="47" xr6:coauthVersionMax="47" xr10:uidLastSave="{00000000-0000-0000-0000-000000000000}"/>
  <bookViews>
    <workbookView xWindow="28680" yWindow="-120" windowWidth="29040" windowHeight="15840" activeTab="6" xr2:uid="{8276E383-DA18-46A0-9EAB-0398FBAB5770}"/>
  </bookViews>
  <sheets>
    <sheet name="Introduction" sheetId="8" r:id="rId1"/>
    <sheet name="Corn High" sheetId="1" r:id="rId2"/>
    <sheet name="Corn Mod" sheetId="2" r:id="rId3"/>
    <sheet name="Corn Low" sheetId="4" r:id="rId4"/>
    <sheet name="Corn No Till" sheetId="7" r:id="rId5"/>
    <sheet name="Equipment Reference" sheetId="5" r:id="rId6"/>
    <sheet name="Tables" sheetId="6" r:id="rId7"/>
  </sheets>
  <externalReferences>
    <externalReference r:id="rId8"/>
  </externalReferences>
  <definedNames>
    <definedName name="Chem_P">[1]Chemicals!$A$7:$J$300</definedName>
    <definedName name="Mach_Costs">[1]Machinery!$A$7:$M$295</definedName>
    <definedName name="Seeds">[1]Seed!$A$7:$H$190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6" l="1"/>
  <c r="M33" i="6"/>
  <c r="K33" i="6"/>
  <c r="J33" i="6"/>
  <c r="I35" i="6"/>
  <c r="I36" i="6"/>
  <c r="I38" i="6"/>
  <c r="I39" i="6"/>
  <c r="P15" i="6"/>
  <c r="P14" i="6"/>
  <c r="P12" i="6"/>
  <c r="P11" i="6"/>
  <c r="P27" i="6"/>
  <c r="P26" i="6"/>
  <c r="P24" i="6"/>
  <c r="P23" i="6"/>
  <c r="I27" i="6"/>
  <c r="I26" i="6"/>
  <c r="I24" i="6"/>
  <c r="I23" i="6"/>
  <c r="I15" i="6"/>
  <c r="I14" i="6"/>
  <c r="I12" i="6"/>
  <c r="I11" i="6"/>
  <c r="B15" i="6"/>
  <c r="B14" i="6"/>
  <c r="B12" i="6"/>
  <c r="B11" i="6"/>
  <c r="B27" i="6"/>
  <c r="B26" i="6"/>
  <c r="B24" i="6"/>
  <c r="B23" i="6"/>
  <c r="B35" i="6"/>
  <c r="B36" i="6"/>
  <c r="B39" i="6"/>
  <c r="B38" i="6"/>
  <c r="G33" i="6"/>
  <c r="F33" i="6"/>
  <c r="D33" i="6"/>
  <c r="C33" i="6"/>
  <c r="G21" i="6"/>
  <c r="F21" i="6"/>
  <c r="D21" i="6"/>
  <c r="C21" i="6"/>
  <c r="G9" i="6"/>
  <c r="F9" i="6"/>
  <c r="D9" i="6"/>
  <c r="C9" i="6"/>
  <c r="N9" i="6"/>
  <c r="M9" i="6"/>
  <c r="K9" i="6"/>
  <c r="J9" i="6"/>
  <c r="U9" i="6"/>
  <c r="T9" i="6"/>
  <c r="R9" i="6"/>
  <c r="Q9" i="6"/>
  <c r="U21" i="6"/>
  <c r="T21" i="6"/>
  <c r="R21" i="6"/>
  <c r="Q21" i="6"/>
  <c r="N21" i="6"/>
  <c r="M21" i="6"/>
  <c r="K21" i="6"/>
  <c r="J21" i="6"/>
  <c r="D21" i="7"/>
  <c r="D22" i="4"/>
  <c r="D22" i="2"/>
  <c r="F31" i="1"/>
  <c r="D23" i="1"/>
  <c r="F7" i="2" l="1"/>
  <c r="F19" i="4" l="1"/>
  <c r="F19" i="2"/>
  <c r="F15" i="1" l="1"/>
  <c r="F20" i="1"/>
  <c r="F24" i="7"/>
  <c r="F25" i="7" s="1"/>
  <c r="F20" i="7"/>
  <c r="F19" i="7"/>
  <c r="F18" i="7"/>
  <c r="D17" i="7"/>
  <c r="F17" i="7" s="1"/>
  <c r="D16" i="7"/>
  <c r="F16" i="7" s="1"/>
  <c r="F15" i="7"/>
  <c r="F14" i="7"/>
  <c r="F13" i="7"/>
  <c r="F12" i="7"/>
  <c r="F11" i="7"/>
  <c r="F10" i="7"/>
  <c r="F9" i="7"/>
  <c r="F8" i="7"/>
  <c r="F6" i="7"/>
  <c r="F7" i="7" s="1"/>
  <c r="N39" i="6"/>
  <c r="M39" i="6"/>
  <c r="L39" i="6"/>
  <c r="K39" i="6"/>
  <c r="J39" i="6"/>
  <c r="G39" i="6"/>
  <c r="F39" i="6"/>
  <c r="E39" i="6"/>
  <c r="D39" i="6"/>
  <c r="C39" i="6"/>
  <c r="N38" i="6"/>
  <c r="M38" i="6"/>
  <c r="L38" i="6"/>
  <c r="K38" i="6"/>
  <c r="J38" i="6"/>
  <c r="G38" i="6"/>
  <c r="F38" i="6"/>
  <c r="E38" i="6"/>
  <c r="D38" i="6"/>
  <c r="C38" i="6"/>
  <c r="N37" i="6"/>
  <c r="M37" i="6"/>
  <c r="L37" i="6"/>
  <c r="K37" i="6"/>
  <c r="J37" i="6"/>
  <c r="G37" i="6"/>
  <c r="F37" i="6"/>
  <c r="E37" i="6"/>
  <c r="D37" i="6"/>
  <c r="C37" i="6"/>
  <c r="N36" i="6"/>
  <c r="M36" i="6"/>
  <c r="L36" i="6"/>
  <c r="K36" i="6"/>
  <c r="J36" i="6"/>
  <c r="G36" i="6"/>
  <c r="F36" i="6"/>
  <c r="E36" i="6"/>
  <c r="D36" i="6"/>
  <c r="C36" i="6"/>
  <c r="N35" i="6"/>
  <c r="M35" i="6"/>
  <c r="L35" i="6"/>
  <c r="K35" i="6"/>
  <c r="J35" i="6"/>
  <c r="G35" i="6"/>
  <c r="F35" i="6"/>
  <c r="E35" i="6"/>
  <c r="D35" i="6"/>
  <c r="C35" i="6"/>
  <c r="U27" i="6"/>
  <c r="T27" i="6"/>
  <c r="S27" i="6"/>
  <c r="R27" i="6"/>
  <c r="Q27" i="6"/>
  <c r="N27" i="6"/>
  <c r="M27" i="6"/>
  <c r="L27" i="6"/>
  <c r="K27" i="6"/>
  <c r="J27" i="6"/>
  <c r="G27" i="6"/>
  <c r="F27" i="6"/>
  <c r="E27" i="6"/>
  <c r="D27" i="6"/>
  <c r="C27" i="6"/>
  <c r="U26" i="6"/>
  <c r="T26" i="6"/>
  <c r="S26" i="6"/>
  <c r="R26" i="6"/>
  <c r="Q26" i="6"/>
  <c r="N26" i="6"/>
  <c r="M26" i="6"/>
  <c r="L26" i="6"/>
  <c r="K26" i="6"/>
  <c r="J26" i="6"/>
  <c r="G26" i="6"/>
  <c r="F26" i="6"/>
  <c r="E26" i="6"/>
  <c r="D26" i="6"/>
  <c r="C26" i="6"/>
  <c r="U25" i="6"/>
  <c r="T25" i="6"/>
  <c r="S25" i="6"/>
  <c r="R25" i="6"/>
  <c r="Q25" i="6"/>
  <c r="N25" i="6"/>
  <c r="M25" i="6"/>
  <c r="L25" i="6"/>
  <c r="K25" i="6"/>
  <c r="J25" i="6"/>
  <c r="G25" i="6"/>
  <c r="F25" i="6"/>
  <c r="E25" i="6"/>
  <c r="D25" i="6"/>
  <c r="C25" i="6"/>
  <c r="U24" i="6"/>
  <c r="T24" i="6"/>
  <c r="S24" i="6"/>
  <c r="R24" i="6"/>
  <c r="Q24" i="6"/>
  <c r="N24" i="6"/>
  <c r="M24" i="6"/>
  <c r="L24" i="6"/>
  <c r="K24" i="6"/>
  <c r="J24" i="6"/>
  <c r="G24" i="6"/>
  <c r="F24" i="6"/>
  <c r="E24" i="6"/>
  <c r="D24" i="6"/>
  <c r="C24" i="6"/>
  <c r="U23" i="6"/>
  <c r="T23" i="6"/>
  <c r="S23" i="6"/>
  <c r="R23" i="6"/>
  <c r="Q23" i="6"/>
  <c r="N23" i="6"/>
  <c r="M23" i="6"/>
  <c r="L23" i="6"/>
  <c r="K23" i="6"/>
  <c r="J23" i="6"/>
  <c r="G23" i="6"/>
  <c r="F23" i="6"/>
  <c r="E23" i="6"/>
  <c r="D23" i="6"/>
  <c r="C23" i="6"/>
  <c r="U15" i="6"/>
  <c r="T15" i="6"/>
  <c r="S15" i="6"/>
  <c r="R15" i="6"/>
  <c r="Q15" i="6"/>
  <c r="N15" i="6"/>
  <c r="M15" i="6"/>
  <c r="L15" i="6"/>
  <c r="K15" i="6"/>
  <c r="J15" i="6"/>
  <c r="G15" i="6"/>
  <c r="F15" i="6"/>
  <c r="E15" i="6"/>
  <c r="D15" i="6"/>
  <c r="C15" i="6"/>
  <c r="U14" i="6"/>
  <c r="T14" i="6"/>
  <c r="S14" i="6"/>
  <c r="R14" i="6"/>
  <c r="Q14" i="6"/>
  <c r="N14" i="6"/>
  <c r="M14" i="6"/>
  <c r="L14" i="6"/>
  <c r="K14" i="6"/>
  <c r="J14" i="6"/>
  <c r="G14" i="6"/>
  <c r="F14" i="6"/>
  <c r="E14" i="6"/>
  <c r="D14" i="6"/>
  <c r="C14" i="6"/>
  <c r="U13" i="6"/>
  <c r="T13" i="6"/>
  <c r="S13" i="6"/>
  <c r="R13" i="6"/>
  <c r="Q13" i="6"/>
  <c r="N13" i="6"/>
  <c r="M13" i="6"/>
  <c r="L13" i="6"/>
  <c r="K13" i="6"/>
  <c r="J13" i="6"/>
  <c r="G13" i="6"/>
  <c r="F13" i="6"/>
  <c r="E13" i="6"/>
  <c r="D13" i="6"/>
  <c r="C13" i="6"/>
  <c r="U12" i="6"/>
  <c r="T12" i="6"/>
  <c r="S12" i="6"/>
  <c r="R12" i="6"/>
  <c r="Q12" i="6"/>
  <c r="N12" i="6"/>
  <c r="M12" i="6"/>
  <c r="L12" i="6"/>
  <c r="K12" i="6"/>
  <c r="J12" i="6"/>
  <c r="G12" i="6"/>
  <c r="F12" i="6"/>
  <c r="E12" i="6"/>
  <c r="D12" i="6"/>
  <c r="C12" i="6"/>
  <c r="U11" i="6"/>
  <c r="T11" i="6"/>
  <c r="S11" i="6"/>
  <c r="R11" i="6"/>
  <c r="Q11" i="6"/>
  <c r="N11" i="6"/>
  <c r="M11" i="6"/>
  <c r="L11" i="6"/>
  <c r="K11" i="6"/>
  <c r="J11" i="6"/>
  <c r="G11" i="6"/>
  <c r="F11" i="6"/>
  <c r="E11" i="6"/>
  <c r="D11" i="6"/>
  <c r="C11" i="6"/>
  <c r="F21" i="7" l="1"/>
  <c r="F22" i="7" s="1"/>
  <c r="G33" i="7" s="1"/>
  <c r="F25" i="4"/>
  <c r="F26" i="4" s="1"/>
  <c r="F21" i="4"/>
  <c r="F20" i="4"/>
  <c r="F18" i="4"/>
  <c r="D17" i="4"/>
  <c r="F17" i="4" s="1"/>
  <c r="D16" i="4"/>
  <c r="F16" i="4" s="1"/>
  <c r="F15" i="4"/>
  <c r="F14" i="4"/>
  <c r="F13" i="4"/>
  <c r="F12" i="4"/>
  <c r="F11" i="4"/>
  <c r="F10" i="4"/>
  <c r="F9" i="4"/>
  <c r="F8" i="4"/>
  <c r="F6" i="4"/>
  <c r="F7" i="4" s="1"/>
  <c r="F25" i="2"/>
  <c r="F26" i="2" s="1"/>
  <c r="F21" i="2"/>
  <c r="F20" i="2"/>
  <c r="F18" i="2"/>
  <c r="D17" i="2"/>
  <c r="F17" i="2" s="1"/>
  <c r="D16" i="2"/>
  <c r="F16" i="2" s="1"/>
  <c r="F15" i="2"/>
  <c r="F14" i="2"/>
  <c r="F13" i="2"/>
  <c r="F12" i="2"/>
  <c r="F11" i="2"/>
  <c r="F10" i="2"/>
  <c r="F9" i="2"/>
  <c r="F8" i="2"/>
  <c r="F6" i="2"/>
  <c r="D26" i="7" l="1"/>
  <c r="F26" i="7" s="1"/>
  <c r="F27" i="7" s="1"/>
  <c r="F28" i="7" s="1"/>
  <c r="G34" i="7" s="1"/>
  <c r="C33" i="7"/>
  <c r="F23" i="7"/>
  <c r="F22" i="4"/>
  <c r="F23" i="4" s="1"/>
  <c r="D27" i="4" s="1"/>
  <c r="F29" i="7" l="1"/>
  <c r="C34" i="7"/>
  <c r="G34" i="4"/>
  <c r="C34" i="4"/>
  <c r="F27" i="4"/>
  <c r="F28" i="4" s="1"/>
  <c r="F29" i="4" s="1"/>
  <c r="F24" i="4"/>
  <c r="C35" i="4" l="1"/>
  <c r="G35" i="4"/>
  <c r="F30" i="4"/>
  <c r="D18" i="1" l="1"/>
  <c r="F18" i="1" s="1"/>
  <c r="D17" i="1"/>
  <c r="F17" i="1" s="1"/>
  <c r="F6" i="1"/>
  <c r="F7" i="1" s="1"/>
  <c r="F8" i="1"/>
  <c r="F9" i="1"/>
  <c r="F10" i="1"/>
  <c r="F11" i="1"/>
  <c r="F12" i="1"/>
  <c r="F13" i="1"/>
  <c r="F14" i="1"/>
  <c r="F16" i="1"/>
  <c r="F19" i="1"/>
  <c r="F21" i="1"/>
  <c r="F22" i="1"/>
  <c r="F26" i="1"/>
  <c r="F27" i="1" s="1"/>
  <c r="F23" i="1"/>
  <c r="F24" i="1" s="1"/>
  <c r="G35" i="1" l="1"/>
  <c r="C35" i="1"/>
  <c r="F25" i="1"/>
  <c r="D28" i="1"/>
  <c r="F28" i="1" s="1"/>
  <c r="F29" i="1" s="1"/>
  <c r="F30" i="1" s="1"/>
  <c r="C36" i="1" l="1"/>
  <c r="G36" i="1"/>
  <c r="F22" i="2"/>
  <c r="F23" i="2" s="1"/>
  <c r="G34" i="2" l="1"/>
  <c r="F24" i="2"/>
  <c r="D27" i="2"/>
  <c r="F27" i="2" s="1"/>
  <c r="F28" i="2" s="1"/>
  <c r="F29" i="2" s="1"/>
  <c r="C34" i="2"/>
  <c r="C35" i="2" l="1"/>
  <c r="G35" i="2"/>
  <c r="F30" i="2"/>
</calcChain>
</file>

<file path=xl/sharedStrings.xml><?xml version="1.0" encoding="utf-8"?>
<sst xmlns="http://schemas.openxmlformats.org/spreadsheetml/2006/main" count="534" uniqueCount="120">
  <si>
    <t/>
  </si>
  <si>
    <t>1. GROSS RECEIPTS</t>
  </si>
  <si>
    <t>_</t>
  </si>
  <si>
    <t>2. VARIABLE COSTS</t>
  </si>
  <si>
    <t>4. FIXED COSTS</t>
  </si>
  <si>
    <t>5. OTHER COSTS</t>
  </si>
  <si>
    <t xml:space="preserve"> BREAK-EVEN YIELD</t>
  </si>
  <si>
    <t xml:space="preserve">     BREAK-EVEN PRICE</t>
  </si>
  <si>
    <t>PER ACRE MACHINERY AND LABOR REQUIREMENTS</t>
  </si>
  <si>
    <t>MONTH</t>
  </si>
  <si>
    <t xml:space="preserve">   OPERATION   </t>
  </si>
  <si>
    <t>TIMES</t>
  </si>
  <si>
    <t xml:space="preserve"> LABOR</t>
  </si>
  <si>
    <t>MACHINE</t>
  </si>
  <si>
    <t>VARIABLE</t>
  </si>
  <si>
    <t xml:space="preserve">  FIXED</t>
  </si>
  <si>
    <t>OVER</t>
  </si>
  <si>
    <t xml:space="preserve"> HOURS</t>
  </si>
  <si>
    <t>COSTS</t>
  </si>
  <si>
    <t>2</t>
  </si>
  <si>
    <t>5</t>
  </si>
  <si>
    <t>PER ACRE TOTALS FOR</t>
  </si>
  <si>
    <t>SELECTED OPERATIONS</t>
  </si>
  <si>
    <t>UNALLOCATED LABOR(HRS./AC.)</t>
  </si>
  <si>
    <t>HEAVY DISK 20'</t>
  </si>
  <si>
    <t>TANDOM LIGHT DISK 30'</t>
  </si>
  <si>
    <t>PLANTER 16-ROW</t>
  </si>
  <si>
    <t>HIBOY 90'</t>
  </si>
  <si>
    <t>COMBINE LARGE W/ HEADER 30'</t>
  </si>
  <si>
    <t>GRAIN CART 2000</t>
  </si>
  <si>
    <t>PLANTER 12-ROW</t>
  </si>
  <si>
    <t>COMBINE W/ HEADER 20'</t>
  </si>
  <si>
    <t>GRAIN CART 1100</t>
  </si>
  <si>
    <t>HEAVY DISK 16'</t>
  </si>
  <si>
    <t>PLANTER 8-ROW</t>
  </si>
  <si>
    <t>TRACTOR MTD SPRAYER 60 FT</t>
  </si>
  <si>
    <t>Unit</t>
  </si>
  <si>
    <t>Quantity</t>
  </si>
  <si>
    <t>Price or Cost/Unit</t>
  </si>
  <si>
    <t>Total per Acre</t>
  </si>
  <si>
    <t>Your Farm</t>
  </si>
  <si>
    <t>Fertilizer, 18-46-0</t>
  </si>
  <si>
    <t>Fertilizer, Phosphate (0-46-0)</t>
  </si>
  <si>
    <t>Fertilizer, Potash (0-0-60)</t>
  </si>
  <si>
    <t>Lime (Prorated)</t>
  </si>
  <si>
    <t>Drying (3 Points)</t>
  </si>
  <si>
    <t>Hauling</t>
  </si>
  <si>
    <t>Tractor/Machinery</t>
  </si>
  <si>
    <t>Labor</t>
  </si>
  <si>
    <t>Total Variable Costs:</t>
  </si>
  <si>
    <t>Total Fixed Costs:</t>
  </si>
  <si>
    <t>Total Other Costs:</t>
  </si>
  <si>
    <t>General Overhead</t>
  </si>
  <si>
    <t>$</t>
  </si>
  <si>
    <t>acre</t>
  </si>
  <si>
    <t>bu.</t>
  </si>
  <si>
    <t>thou</t>
  </si>
  <si>
    <t>lbs</t>
  </si>
  <si>
    <t>ton</t>
  </si>
  <si>
    <t>hr</t>
  </si>
  <si>
    <t>Corn***</t>
  </si>
  <si>
    <t>Total Receipts:</t>
  </si>
  <si>
    <t>Variable Costs</t>
  </si>
  <si>
    <t>Total Costs</t>
  </si>
  <si>
    <t>3. INCOME ABOVE VARIABLE COSTS</t>
  </si>
  <si>
    <t>6. TOTAL COSTS</t>
  </si>
  <si>
    <t>7. NET RETURNS TO LAND, RISK, AND MANAGEMENT</t>
  </si>
  <si>
    <t>Category</t>
  </si>
  <si>
    <t>Item</t>
  </si>
  <si>
    <t>Interest on Operating Capital</t>
  </si>
  <si>
    <t>Tobacco Yield (pounds/acre)</t>
  </si>
  <si>
    <t>Net Return ($/acre) at $/pound Price</t>
  </si>
  <si>
    <t>Soybean Yield (bushels/acre)</t>
  </si>
  <si>
    <t>Net return ($/acre) at $/bushel Price</t>
  </si>
  <si>
    <t>Total Cost of Production ($/acre)</t>
  </si>
  <si>
    <t>Net Return ($/acre)</t>
  </si>
  <si>
    <t xml:space="preserve">Net Return ($/acre) </t>
  </si>
  <si>
    <t>Grain Sorghum Yield (bushels/acre)</t>
  </si>
  <si>
    <t>Net Return ($/acre) at $/bushel Price</t>
  </si>
  <si>
    <t>Cotton Yield (pounds lint/acre)</t>
  </si>
  <si>
    <t>Net return ($/acre) at $/pound Price</t>
  </si>
  <si>
    <t>Corn Yield (bushels/acre)</t>
  </si>
  <si>
    <t>Wheat Yield (bushels/acre)</t>
  </si>
  <si>
    <t>Peanut Yield (tons/acre)</t>
  </si>
  <si>
    <t>Net Return ($/acre) at $/ton</t>
  </si>
  <si>
    <t>Net return ($/acre)</t>
  </si>
  <si>
    <t>Fertilizer Spreading</t>
  </si>
  <si>
    <t>Consulting Services</t>
  </si>
  <si>
    <t>Fertilizer, Nitrogen 32%</t>
  </si>
  <si>
    <t>CORN FOR GRAIN - NO TILL</t>
  </si>
  <si>
    <t>Soil Sample</t>
  </si>
  <si>
    <t>PLANTER NO-TILL 12-ROW</t>
  </si>
  <si>
    <t>FERTILIZER SPREADER</t>
  </si>
  <si>
    <t>Corn Seed</t>
  </si>
  <si>
    <t>CORN FOR GRAIN - HIGH YIELD HISTORY</t>
  </si>
  <si>
    <t>CORN FOR GRAIN - MOD YIELD HISTORY</t>
  </si>
  <si>
    <t>Corn, Grain</t>
  </si>
  <si>
    <t>Corn, High Yield History- 2024</t>
  </si>
  <si>
    <t>Corn, Moderate Yield History- 2024</t>
  </si>
  <si>
    <t>Corn, Low Yield History- 2024</t>
  </si>
  <si>
    <t>Corn, No-Till- 2024</t>
  </si>
  <si>
    <t>CORN FOR GRAIN - CONVENTIONAL</t>
  </si>
  <si>
    <t>TANDOM LIGHT DISK 20'</t>
  </si>
  <si>
    <t>Return to Land, Overhead, and Management at Various Yields and Costs of Production for Various Crops</t>
  </si>
  <si>
    <t>Net Return ($/acre) at $/bushel Price Assuming 70% No. 1, 20% Jumbo, and 10% Canner</t>
  </si>
  <si>
    <t>Herbicides</t>
  </si>
  <si>
    <t>Insecticides</t>
  </si>
  <si>
    <t>Fungicides</t>
  </si>
  <si>
    <t>Estimated Costs and Returns Per Acre, 2024</t>
  </si>
  <si>
    <t>180 Bushel Average Yield History</t>
  </si>
  <si>
    <t>140 Bushel Average Yield History</t>
  </si>
  <si>
    <t>120 Bushel Average Yield History</t>
  </si>
  <si>
    <t>170 Bushel Average Yield History</t>
  </si>
  <si>
    <t>Instructions for Use</t>
  </si>
  <si>
    <t xml:space="preserve">To make changes in the budgets on the following tabs change blue numbers only. The black font indicates numbers not intended to be changed or numbers that have related formulas. If you mistakenly make changes to these numbers you can always downloand the budgets again to regain the fomulas that you need. </t>
  </si>
  <si>
    <t>Assumptions made in creation of this budget as well as other cost related details can be found by downloading the individual budgets at:</t>
  </si>
  <si>
    <t>https://cals.ncsu.edu/are-extension/grain-budgets/</t>
  </si>
  <si>
    <t>Sweet Potato Yield (40lb bushel/acre)</t>
  </si>
  <si>
    <r>
      <t xml:space="preserve">Use the price in </t>
    </r>
    <r>
      <rPr>
        <sz val="11"/>
        <color rgb="FF0000FF"/>
        <rFont val="Univers LT Std 47 Cn Lt"/>
      </rPr>
      <t>blue</t>
    </r>
    <r>
      <rPr>
        <sz val="11"/>
        <color theme="1"/>
        <rFont val="Univers LT Std 47 Cn Lt"/>
      </rPr>
      <t xml:space="preserve"> to estimate what you expect for the coming years price or you can use a 3 year average based on your received prices.</t>
    </r>
  </si>
  <si>
    <r>
      <t xml:space="preserve">Yields, and costs colored in </t>
    </r>
    <r>
      <rPr>
        <sz val="11"/>
        <color rgb="FF0000FF"/>
        <rFont val="Univers LT Std 47 Cn Lt"/>
      </rPr>
      <t>blue</t>
    </r>
    <r>
      <rPr>
        <sz val="11"/>
        <color theme="1"/>
        <rFont val="Univers LT Std 47 Cn Lt"/>
      </rPr>
      <t xml:space="preserve"> and be changed to fit your farms 3 to 5 year average to show your farms risk.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</si>
</sst>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0.0%"/>
  </numFmts>
  <fonts count="41">
    <font>
      <sz val="11"/>
      <color theme="1"/>
      <name val="Calibri"/>
      <family val="2"/>
      <scheme val="minor"/>
    </font>
    <font>
      <sz val="12"/>
      <color indexed="8"/>
      <name val="Arial"/>
    </font>
    <font>
      <sz val="12"/>
      <color indexed="8"/>
      <name val="Arial"/>
      <family val="2"/>
    </font>
    <font>
      <b/>
      <sz val="12"/>
      <color indexed="8"/>
      <name val="Arial"/>
      <family val="2"/>
    </font>
    <font>
      <b/>
      <i/>
      <u/>
      <sz val="12"/>
      <color indexed="8"/>
      <name val="Arial"/>
      <family val="2"/>
    </font>
    <font>
      <b/>
      <u/>
      <sz val="12"/>
      <color indexed="8"/>
      <name val="Arial"/>
      <family val="2"/>
    </font>
    <font>
      <sz val="12"/>
      <color indexed="12"/>
      <name val="Arial"/>
      <family val="2"/>
    </font>
    <font>
      <sz val="12"/>
      <color indexed="9"/>
      <name val="Arial"/>
      <family val="2"/>
    </font>
    <font>
      <b/>
      <sz val="34"/>
      <color indexed="9"/>
      <name val="Arial Narrow"/>
      <family val="2"/>
    </font>
    <font>
      <sz val="12"/>
      <name val="Arial"/>
      <family val="2"/>
    </font>
    <font>
      <b/>
      <sz val="34"/>
      <color rgb="FFFFFFFF"/>
      <name val="Arial Narrow"/>
      <family val="2"/>
    </font>
    <font>
      <sz val="12"/>
      <color rgb="FFFFFFFF"/>
      <name val="Arial"/>
      <family val="2"/>
    </font>
    <font>
      <b/>
      <sz val="14"/>
      <color indexed="8"/>
      <name val="Perpetua"/>
      <family val="1"/>
    </font>
    <font>
      <sz val="12"/>
      <color indexed="8"/>
      <name val="Times New Roman"/>
      <family val="1"/>
    </font>
    <font>
      <sz val="10"/>
      <name val="Arial"/>
      <family val="2"/>
    </font>
    <font>
      <sz val="54"/>
      <color indexed="18"/>
      <name val="Times New Roman"/>
      <family val="1"/>
    </font>
    <font>
      <sz val="12"/>
      <color indexed="18"/>
      <name val="Arial"/>
      <family val="2"/>
    </font>
    <font>
      <b/>
      <sz val="18"/>
      <color indexed="18"/>
      <name val="Times New Roman"/>
      <family val="1"/>
    </font>
    <font>
      <sz val="12"/>
      <color rgb="FF0000FF"/>
      <name val="Arial"/>
      <family val="2"/>
    </font>
    <font>
      <b/>
      <sz val="12"/>
      <name val="Arial Narrow"/>
      <family val="2"/>
    </font>
    <font>
      <b/>
      <sz val="12"/>
      <name val="Arial"/>
      <family val="2"/>
    </font>
    <font>
      <sz val="11"/>
      <name val="Arial"/>
      <family val="2"/>
    </font>
    <font>
      <sz val="11"/>
      <name val="Calibri"/>
      <family val="2"/>
      <scheme val="minor"/>
    </font>
    <font>
      <sz val="12"/>
      <name val="Arial"/>
    </font>
    <font>
      <sz val="12"/>
      <color theme="1"/>
      <name val="Arial"/>
      <family val="2"/>
    </font>
    <font>
      <b/>
      <sz val="12"/>
      <color rgb="FF000000"/>
      <name val="Arial"/>
      <family val="2"/>
    </font>
    <font>
      <sz val="8"/>
      <name val="Calibri"/>
      <family val="2"/>
      <scheme val="minor"/>
    </font>
    <font>
      <sz val="12"/>
      <color rgb="FF000000"/>
      <name val="Arial"/>
      <family val="2"/>
    </font>
    <font>
      <sz val="9"/>
      <color theme="1"/>
      <name val="Univers LT Std 47 Cn Lt"/>
    </font>
    <font>
      <b/>
      <sz val="10"/>
      <color theme="1"/>
      <name val="Univers LT Std 47 Cn Lt"/>
    </font>
    <font>
      <sz val="9"/>
      <color rgb="FF0000FF"/>
      <name val="Univers LT Std 47 Cn Lt"/>
    </font>
    <font>
      <b/>
      <sz val="9"/>
      <color theme="1"/>
      <name val="Univers LT Std 47 Cn Lt"/>
    </font>
    <font>
      <b/>
      <sz val="12"/>
      <color rgb="FFFFFFFF"/>
      <name val="Arial Narrow"/>
      <family val="2"/>
    </font>
    <font>
      <sz val="11"/>
      <color indexed="8"/>
      <name val="Arial"/>
      <family val="2"/>
    </font>
    <font>
      <sz val="11"/>
      <color theme="1"/>
      <name val="Univers LT Std 47 Cn Lt"/>
    </font>
    <font>
      <sz val="11"/>
      <color rgb="FF0000FF"/>
      <name val="Univers LT Std 47 Cn Lt"/>
    </font>
    <font>
      <b/>
      <sz val="12"/>
      <color theme="1"/>
      <name val="Univers LT Std 47 Cn Lt"/>
    </font>
    <font>
      <b/>
      <sz val="14"/>
      <color rgb="FF000000"/>
      <name val="Arial"/>
      <family val="2"/>
    </font>
    <font>
      <u/>
      <sz val="11"/>
      <color theme="10"/>
      <name val="Calibri"/>
      <family val="2"/>
      <scheme val="minor"/>
    </font>
    <font>
      <sz val="9"/>
      <name val="Univers LT Std 47 Cn Lt"/>
    </font>
    <font>
      <b/>
      <sz val="9"/>
      <color rgb="FF0000FF"/>
      <name val="Univers LT Std 47 Cn Lt"/>
    </font>
  </fonts>
  <fills count="4">
    <fill>
      <patternFill patternType="none"/>
    </fill>
    <fill>
      <patternFill patternType="gray125"/>
    </fill>
    <fill>
      <patternFill patternType="solid">
        <fgColor rgb="FFCC0000"/>
        <bgColor indexed="64"/>
      </patternFill>
    </fill>
    <fill>
      <patternFill patternType="solid">
        <fgColor rgb="FFCC0000"/>
        <bgColor rgb="FF000000"/>
      </patternFill>
    </fill>
  </fills>
  <borders count="36">
    <border>
      <left/>
      <right/>
      <top/>
      <bottom/>
      <diagonal/>
    </border>
    <border>
      <left/>
      <right/>
      <top/>
      <bottom style="thin">
        <color auto="1"/>
      </bottom>
      <diagonal/>
    </border>
    <border>
      <left/>
      <right/>
      <top style="thick">
        <color auto="1"/>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ck">
        <color indexed="64"/>
      </top>
      <bottom/>
      <diagonal/>
    </border>
    <border>
      <left/>
      <right/>
      <top/>
      <bottom style="thin">
        <color indexed="64"/>
      </bottom>
      <diagonal/>
    </border>
    <border>
      <left/>
      <right/>
      <top style="thick">
        <color indexed="64"/>
      </top>
      <bottom style="thick">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ck">
        <color indexed="64"/>
      </top>
      <bottom style="medium">
        <color auto="1"/>
      </bottom>
      <diagonal/>
    </border>
    <border>
      <left/>
      <right/>
      <top/>
      <bottom style="thick">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2" fontId="1" fillId="0" borderId="0"/>
    <xf numFmtId="44" fontId="14" fillId="0" borderId="0" applyFont="0" applyFill="0" applyBorder="0" applyAlignment="0" applyProtection="0"/>
    <xf numFmtId="2" fontId="2" fillId="0" borderId="0"/>
    <xf numFmtId="0" fontId="38" fillId="0" borderId="0" applyNumberFormat="0" applyFill="0" applyBorder="0" applyAlignment="0" applyProtection="0"/>
  </cellStyleXfs>
  <cellXfs count="198">
    <xf numFmtId="0" fontId="0" fillId="0" borderId="0" xfId="0"/>
    <xf numFmtId="2" fontId="2" fillId="0" borderId="0" xfId="0" applyNumberFormat="1" applyFont="1" applyProtection="1">
      <protection locked="0"/>
    </xf>
    <xf numFmtId="164" fontId="2" fillId="0" borderId="0" xfId="0" applyNumberFormat="1" applyFont="1" applyAlignment="1" applyProtection="1">
      <alignment horizontal="center"/>
      <protection locked="0"/>
    </xf>
    <xf numFmtId="2" fontId="8" fillId="2" borderId="0" xfId="0" applyNumberFormat="1" applyFont="1" applyFill="1"/>
    <xf numFmtId="2" fontId="7" fillId="2" borderId="0" xfId="0" applyNumberFormat="1" applyFont="1" applyFill="1" applyProtection="1">
      <protection locked="0"/>
    </xf>
    <xf numFmtId="164" fontId="7" fillId="2" borderId="0" xfId="0" applyNumberFormat="1" applyFont="1" applyFill="1" applyAlignment="1" applyProtection="1">
      <alignment horizontal="center"/>
      <protection locked="0"/>
    </xf>
    <xf numFmtId="2" fontId="2" fillId="0" borderId="0" xfId="0" applyNumberFormat="1" applyFont="1"/>
    <xf numFmtId="2" fontId="2" fillId="0" borderId="1" xfId="0" applyNumberFormat="1" applyFont="1" applyBorder="1"/>
    <xf numFmtId="2" fontId="2" fillId="0" borderId="1" xfId="0" applyNumberFormat="1" applyFont="1" applyBorder="1" applyProtection="1">
      <protection locked="0"/>
    </xf>
    <xf numFmtId="1" fontId="2" fillId="0" borderId="1" xfId="0" applyNumberFormat="1" applyFont="1" applyBorder="1"/>
    <xf numFmtId="2" fontId="2" fillId="0" borderId="1" xfId="0" applyNumberFormat="1" applyFont="1" applyBorder="1" applyAlignment="1">
      <alignment horizontal="right"/>
    </xf>
    <xf numFmtId="2" fontId="2" fillId="0" borderId="1" xfId="0" applyNumberFormat="1" applyFont="1" applyBorder="1" applyAlignment="1">
      <alignment horizontal="center"/>
    </xf>
    <xf numFmtId="2" fontId="2" fillId="0" borderId="0" xfId="0" applyNumberFormat="1" applyFont="1" applyAlignment="1">
      <alignment horizontal="right"/>
    </xf>
    <xf numFmtId="164" fontId="2" fillId="0" borderId="0" xfId="0" applyNumberFormat="1" applyFont="1" applyAlignment="1">
      <alignment horizontal="right"/>
    </xf>
    <xf numFmtId="2" fontId="2" fillId="0" borderId="0" xfId="0" applyNumberFormat="1" applyFont="1" applyAlignment="1">
      <alignment horizontal="center"/>
    </xf>
    <xf numFmtId="1" fontId="2" fillId="0" borderId="0" xfId="0" applyNumberFormat="1" applyFont="1"/>
    <xf numFmtId="2" fontId="6" fillId="0" borderId="0" xfId="0" applyNumberFormat="1" applyFont="1" applyAlignment="1">
      <alignment horizontal="right"/>
    </xf>
    <xf numFmtId="164" fontId="9" fillId="0" borderId="0" xfId="0" applyNumberFormat="1" applyFont="1" applyAlignment="1">
      <alignment horizontal="right"/>
    </xf>
    <xf numFmtId="2" fontId="3" fillId="0" borderId="0" xfId="0" applyNumberFormat="1" applyFont="1" applyAlignment="1">
      <alignment horizontal="fill"/>
    </xf>
    <xf numFmtId="164" fontId="3" fillId="0" borderId="0" xfId="0" applyNumberFormat="1" applyFont="1" applyAlignment="1">
      <alignment horizontal="right"/>
    </xf>
    <xf numFmtId="2" fontId="2" fillId="0" borderId="0" xfId="0" applyNumberFormat="1" applyFont="1" applyAlignment="1">
      <alignment horizontal="fill"/>
    </xf>
    <xf numFmtId="164" fontId="3" fillId="0" borderId="2" xfId="0" applyNumberFormat="1" applyFont="1" applyBorder="1" applyAlignment="1">
      <alignment horizontal="right"/>
    </xf>
    <xf numFmtId="2" fontId="3" fillId="0" borderId="2" xfId="0" applyNumberFormat="1" applyFont="1" applyBorder="1" applyAlignment="1">
      <alignment horizontal="fill"/>
    </xf>
    <xf numFmtId="2" fontId="2" fillId="0" borderId="3" xfId="0" applyNumberFormat="1" applyFont="1" applyBorder="1" applyProtection="1">
      <protection locked="0"/>
    </xf>
    <xf numFmtId="2" fontId="2" fillId="0" borderId="4" xfId="0" applyNumberFormat="1" applyFont="1" applyBorder="1" applyProtection="1">
      <protection locked="0"/>
    </xf>
    <xf numFmtId="164" fontId="2" fillId="0" borderId="4" xfId="0" applyNumberFormat="1" applyFont="1" applyBorder="1" applyAlignment="1" applyProtection="1">
      <alignment horizontal="center"/>
      <protection locked="0"/>
    </xf>
    <xf numFmtId="2" fontId="2" fillId="0" borderId="5" xfId="0" applyNumberFormat="1" applyFont="1" applyBorder="1" applyProtection="1">
      <protection locked="0"/>
    </xf>
    <xf numFmtId="2" fontId="4" fillId="0" borderId="6" xfId="0" applyNumberFormat="1" applyFont="1" applyBorder="1"/>
    <xf numFmtId="164" fontId="5" fillId="0" borderId="0" xfId="0" applyNumberFormat="1" applyFont="1" applyAlignment="1">
      <alignment horizontal="center"/>
    </xf>
    <xf numFmtId="2" fontId="2" fillId="0" borderId="7" xfId="0" applyNumberFormat="1" applyFont="1" applyBorder="1" applyProtection="1">
      <protection locked="0"/>
    </xf>
    <xf numFmtId="1" fontId="2" fillId="0" borderId="0" xfId="0" applyNumberFormat="1" applyFont="1" applyAlignment="1">
      <alignment horizontal="center"/>
    </xf>
    <xf numFmtId="164" fontId="2" fillId="0" borderId="7" xfId="0" applyNumberFormat="1" applyFont="1" applyBorder="1" applyAlignment="1">
      <alignment horizontal="center"/>
    </xf>
    <xf numFmtId="2" fontId="2" fillId="0" borderId="8" xfId="0" applyNumberFormat="1" applyFont="1" applyBorder="1" applyProtection="1">
      <protection locked="0"/>
    </xf>
    <xf numFmtId="2" fontId="2" fillId="0" borderId="9" xfId="0" applyNumberFormat="1" applyFont="1" applyBorder="1" applyProtection="1">
      <protection locked="0"/>
    </xf>
    <xf numFmtId="164" fontId="2" fillId="0" borderId="9" xfId="0" applyNumberFormat="1" applyFont="1" applyBorder="1" applyAlignment="1" applyProtection="1">
      <alignment horizontal="center"/>
      <protection locked="0"/>
    </xf>
    <xf numFmtId="164" fontId="2" fillId="0" borderId="10" xfId="0" applyNumberFormat="1" applyFont="1" applyBorder="1"/>
    <xf numFmtId="2" fontId="10" fillId="2" borderId="0" xfId="0" applyNumberFormat="1" applyFont="1" applyFill="1"/>
    <xf numFmtId="164" fontId="11" fillId="2" borderId="0" xfId="0" applyNumberFormat="1" applyFont="1" applyFill="1" applyAlignment="1" applyProtection="1">
      <alignment horizontal="center"/>
      <protection locked="0"/>
    </xf>
    <xf numFmtId="2" fontId="11" fillId="2" borderId="0" xfId="0" applyNumberFormat="1" applyFont="1" applyFill="1" applyProtection="1">
      <protection locked="0"/>
    </xf>
    <xf numFmtId="0" fontId="2" fillId="0" borderId="0" xfId="0" applyFont="1"/>
    <xf numFmtId="0" fontId="2" fillId="0" borderId="0" xfId="0" applyFont="1" applyProtection="1">
      <protection locked="0"/>
    </xf>
    <xf numFmtId="164" fontId="2" fillId="0" borderId="0" xfId="0" applyNumberFormat="1" applyFont="1" applyAlignment="1">
      <alignment horizontal="center"/>
    </xf>
    <xf numFmtId="164" fontId="0" fillId="0" borderId="0" xfId="0" applyNumberFormat="1" applyAlignment="1">
      <alignment horizontal="center"/>
    </xf>
    <xf numFmtId="164" fontId="9" fillId="0" borderId="0" xfId="0" applyNumberFormat="1" applyFont="1" applyAlignment="1">
      <alignment horizontal="center"/>
    </xf>
    <xf numFmtId="2" fontId="15" fillId="0" borderId="0" xfId="0" applyNumberFormat="1" applyFont="1" applyAlignment="1">
      <alignment vertical="top"/>
    </xf>
    <xf numFmtId="2" fontId="16" fillId="0" borderId="0" xfId="0" applyNumberFormat="1" applyFont="1" applyAlignment="1">
      <alignment vertical="top"/>
    </xf>
    <xf numFmtId="2" fontId="2" fillId="0" borderId="0" xfId="0" applyNumberFormat="1" applyFont="1" applyAlignment="1">
      <alignment vertical="top"/>
    </xf>
    <xf numFmtId="2" fontId="17" fillId="0" borderId="0" xfId="0" applyNumberFormat="1" applyFont="1" applyProtection="1">
      <protection locked="0"/>
    </xf>
    <xf numFmtId="2" fontId="16" fillId="0" borderId="0" xfId="0" applyNumberFormat="1" applyFont="1" applyProtection="1">
      <protection locked="0"/>
    </xf>
    <xf numFmtId="2" fontId="13" fillId="0" borderId="0" xfId="0" applyNumberFormat="1" applyFont="1"/>
    <xf numFmtId="164" fontId="12" fillId="0" borderId="0" xfId="0" applyNumberFormat="1" applyFont="1" applyAlignment="1">
      <alignment horizontal="center"/>
    </xf>
    <xf numFmtId="2" fontId="12" fillId="0" borderId="0" xfId="0" applyNumberFormat="1" applyFont="1"/>
    <xf numFmtId="2" fontId="2" fillId="0" borderId="9" xfId="0" applyNumberFormat="1" applyFont="1" applyBorder="1"/>
    <xf numFmtId="2" fontId="18" fillId="0" borderId="0" xfId="0" applyNumberFormat="1" applyFont="1" applyAlignment="1">
      <alignment horizontal="right"/>
    </xf>
    <xf numFmtId="2" fontId="19" fillId="3" borderId="0" xfId="0" applyNumberFormat="1" applyFont="1" applyFill="1"/>
    <xf numFmtId="2" fontId="9" fillId="3" borderId="0" xfId="0" applyNumberFormat="1" applyFont="1" applyFill="1" applyProtection="1">
      <protection locked="0"/>
    </xf>
    <xf numFmtId="164" fontId="9" fillId="3" borderId="0" xfId="0" applyNumberFormat="1" applyFont="1" applyFill="1" applyAlignment="1" applyProtection="1">
      <alignment horizontal="center"/>
      <protection locked="0"/>
    </xf>
    <xf numFmtId="2" fontId="9" fillId="0" borderId="16" xfId="0" applyNumberFormat="1" applyFont="1" applyBorder="1" applyProtection="1">
      <protection locked="0"/>
    </xf>
    <xf numFmtId="2" fontId="20" fillId="0" borderId="17" xfId="0" applyNumberFormat="1" applyFont="1" applyBorder="1" applyAlignment="1" applyProtection="1">
      <alignment horizontal="left"/>
      <protection locked="0"/>
    </xf>
    <xf numFmtId="2" fontId="9" fillId="0" borderId="17" xfId="0" applyNumberFormat="1" applyFont="1" applyBorder="1" applyAlignment="1" applyProtection="1">
      <alignment horizontal="left"/>
      <protection locked="0"/>
    </xf>
    <xf numFmtId="164" fontId="9" fillId="0" borderId="17" xfId="0" applyNumberFormat="1" applyFont="1" applyBorder="1" applyAlignment="1" applyProtection="1">
      <alignment horizontal="center"/>
      <protection locked="0"/>
    </xf>
    <xf numFmtId="2" fontId="9" fillId="0" borderId="18" xfId="0" applyNumberFormat="1" applyFont="1" applyBorder="1" applyAlignment="1" applyProtection="1">
      <alignment horizontal="left"/>
      <protection locked="0"/>
    </xf>
    <xf numFmtId="2" fontId="21" fillId="0" borderId="14" xfId="0" applyNumberFormat="1" applyFont="1" applyBorder="1"/>
    <xf numFmtId="2" fontId="9" fillId="0" borderId="0" xfId="0" applyNumberFormat="1" applyFont="1"/>
    <xf numFmtId="2" fontId="9" fillId="0" borderId="0" xfId="0" applyNumberFormat="1" applyFont="1" applyAlignment="1">
      <alignment horizontal="right"/>
    </xf>
    <xf numFmtId="2" fontId="9" fillId="0" borderId="15" xfId="0" applyNumberFormat="1" applyFont="1" applyBorder="1" applyAlignment="1">
      <alignment horizontal="right"/>
    </xf>
    <xf numFmtId="2" fontId="9" fillId="0" borderId="19" xfId="0" applyNumberFormat="1" applyFont="1" applyBorder="1"/>
    <xf numFmtId="2" fontId="9" fillId="0" borderId="12" xfId="0" applyNumberFormat="1" applyFont="1" applyBorder="1" applyProtection="1">
      <protection locked="0"/>
    </xf>
    <xf numFmtId="2" fontId="9" fillId="0" borderId="12" xfId="0" applyNumberFormat="1" applyFont="1" applyBorder="1" applyAlignment="1">
      <alignment horizontal="right"/>
    </xf>
    <xf numFmtId="164" fontId="9" fillId="0" borderId="12" xfId="0" applyNumberFormat="1" applyFont="1" applyBorder="1" applyAlignment="1">
      <alignment horizontal="right"/>
    </xf>
    <xf numFmtId="2" fontId="9" fillId="0" borderId="20" xfId="0" applyNumberFormat="1" applyFont="1" applyBorder="1" applyAlignment="1">
      <alignment horizontal="right"/>
    </xf>
    <xf numFmtId="2" fontId="9" fillId="0" borderId="14" xfId="0" applyNumberFormat="1" applyFont="1" applyBorder="1"/>
    <xf numFmtId="2" fontId="9" fillId="0" borderId="0" xfId="0" applyNumberFormat="1" applyFont="1" applyProtection="1">
      <protection locked="0"/>
    </xf>
    <xf numFmtId="1" fontId="9" fillId="0" borderId="14" xfId="0" quotePrefix="1" applyNumberFormat="1" applyFont="1" applyBorder="1" applyAlignment="1">
      <alignment horizontal="center"/>
    </xf>
    <xf numFmtId="4" fontId="9" fillId="0" borderId="0" xfId="0" applyNumberFormat="1" applyFont="1" applyAlignment="1">
      <alignment horizontal="right"/>
    </xf>
    <xf numFmtId="164" fontId="9" fillId="0" borderId="15" xfId="0" applyNumberFormat="1" applyFont="1" applyBorder="1" applyAlignment="1">
      <alignment horizontal="right"/>
    </xf>
    <xf numFmtId="1" fontId="9" fillId="0" borderId="14" xfId="0" applyNumberFormat="1" applyFont="1" applyBorder="1" applyAlignment="1">
      <alignment horizontal="center"/>
    </xf>
    <xf numFmtId="2" fontId="9" fillId="0" borderId="14" xfId="0" applyNumberFormat="1" applyFont="1" applyBorder="1" applyProtection="1">
      <protection locked="0"/>
    </xf>
    <xf numFmtId="2" fontId="9" fillId="0" borderId="0" xfId="0" applyNumberFormat="1" applyFont="1" applyAlignment="1" applyProtection="1">
      <alignment horizontal="right"/>
      <protection locked="0"/>
    </xf>
    <xf numFmtId="4" fontId="9" fillId="0" borderId="0" xfId="0" applyNumberFormat="1" applyFont="1" applyAlignment="1" applyProtection="1">
      <alignment horizontal="right"/>
      <protection locked="0"/>
    </xf>
    <xf numFmtId="2" fontId="9" fillId="0" borderId="15" xfId="0" applyNumberFormat="1" applyFont="1" applyBorder="1" applyAlignment="1" applyProtection="1">
      <alignment horizontal="right"/>
      <protection locked="0"/>
    </xf>
    <xf numFmtId="2" fontId="9" fillId="0" borderId="16" xfId="0" applyNumberFormat="1" applyFont="1" applyBorder="1"/>
    <xf numFmtId="2" fontId="9" fillId="0" borderId="17" xfId="0" applyNumberFormat="1" applyFont="1" applyBorder="1" applyProtection="1">
      <protection locked="0"/>
    </xf>
    <xf numFmtId="2" fontId="9" fillId="0" borderId="17" xfId="0" applyNumberFormat="1" applyFont="1" applyBorder="1" applyAlignment="1">
      <alignment horizontal="right"/>
    </xf>
    <xf numFmtId="164" fontId="9" fillId="0" borderId="17" xfId="0" applyNumberFormat="1" applyFont="1" applyBorder="1" applyAlignment="1">
      <alignment horizontal="right"/>
    </xf>
    <xf numFmtId="2" fontId="9" fillId="0" borderId="18" xfId="0" applyNumberFormat="1" applyFont="1" applyBorder="1" applyAlignment="1">
      <alignment horizontal="right"/>
    </xf>
    <xf numFmtId="0" fontId="22" fillId="0" borderId="0" xfId="0" applyFont="1"/>
    <xf numFmtId="2" fontId="23" fillId="0" borderId="14" xfId="0" applyNumberFormat="1" applyFont="1" applyBorder="1"/>
    <xf numFmtId="164" fontId="18" fillId="0" borderId="0" xfId="0" applyNumberFormat="1" applyFont="1" applyAlignment="1">
      <alignment horizontal="right"/>
    </xf>
    <xf numFmtId="164" fontId="18" fillId="0" borderId="0" xfId="0" applyNumberFormat="1" applyFont="1" applyAlignment="1" applyProtection="1">
      <alignment horizontal="right"/>
      <protection locked="0"/>
    </xf>
    <xf numFmtId="165" fontId="18" fillId="0" borderId="0" xfId="0" applyNumberFormat="1" applyFont="1" applyAlignment="1">
      <alignment horizontal="right"/>
    </xf>
    <xf numFmtId="164" fontId="2" fillId="0" borderId="1" xfId="0" applyNumberFormat="1" applyFont="1" applyBorder="1" applyAlignment="1">
      <alignment horizontal="right" wrapText="1"/>
    </xf>
    <xf numFmtId="2" fontId="2" fillId="0" borderId="1" xfId="0" applyNumberFormat="1" applyFont="1" applyBorder="1" applyAlignment="1">
      <alignment horizontal="right" wrapText="1"/>
    </xf>
    <xf numFmtId="2" fontId="2" fillId="0" borderId="0" xfId="0" applyNumberFormat="1" applyFont="1" applyAlignment="1">
      <alignment horizontal="left"/>
    </xf>
    <xf numFmtId="0" fontId="24" fillId="0" borderId="0" xfId="0" applyFont="1"/>
    <xf numFmtId="0" fontId="2" fillId="0" borderId="0" xfId="0" applyFont="1" applyAlignment="1">
      <alignment horizontal="left"/>
    </xf>
    <xf numFmtId="164" fontId="24" fillId="0" borderId="0" xfId="0" applyNumberFormat="1" applyFont="1" applyAlignment="1">
      <alignment horizontal="center"/>
    </xf>
    <xf numFmtId="2" fontId="2" fillId="0" borderId="21" xfId="0" applyNumberFormat="1" applyFont="1" applyBorder="1" applyProtection="1">
      <protection locked="0"/>
    </xf>
    <xf numFmtId="2" fontId="2" fillId="0" borderId="13" xfId="0" applyNumberFormat="1" applyFont="1" applyBorder="1" applyProtection="1">
      <protection locked="0"/>
    </xf>
    <xf numFmtId="2" fontId="2" fillId="0" borderId="6" xfId="0" applyNumberFormat="1" applyFont="1" applyBorder="1" applyAlignment="1">
      <alignment horizontal="center"/>
    </xf>
    <xf numFmtId="2" fontId="27" fillId="0" borderId="0" xfId="0" applyNumberFormat="1" applyFont="1"/>
    <xf numFmtId="0" fontId="28" fillId="0" borderId="12" xfId="0" applyFont="1" applyBorder="1" applyAlignment="1">
      <alignment wrapText="1"/>
    </xf>
    <xf numFmtId="0" fontId="28" fillId="0" borderId="28" xfId="0" applyFont="1" applyBorder="1" applyAlignment="1">
      <alignment wrapText="1"/>
    </xf>
    <xf numFmtId="0" fontId="28" fillId="0" borderId="0" xfId="0" applyFont="1" applyAlignment="1">
      <alignment horizontal="center"/>
    </xf>
    <xf numFmtId="8" fontId="28" fillId="0" borderId="33" xfId="0" applyNumberFormat="1" applyFont="1" applyBorder="1" applyAlignment="1">
      <alignment horizontal="center"/>
    </xf>
    <xf numFmtId="8" fontId="28" fillId="0" borderId="24" xfId="0" applyNumberFormat="1" applyFont="1" applyBorder="1" applyAlignment="1">
      <alignment horizontal="center"/>
    </xf>
    <xf numFmtId="8" fontId="28" fillId="0" borderId="25" xfId="0" applyNumberFormat="1" applyFont="1" applyBorder="1" applyAlignment="1">
      <alignment horizontal="center"/>
    </xf>
    <xf numFmtId="8" fontId="28" fillId="0" borderId="34" xfId="0" applyNumberFormat="1" applyFont="1" applyBorder="1" applyAlignment="1">
      <alignment horizontal="center"/>
    </xf>
    <xf numFmtId="8" fontId="28" fillId="0" borderId="0" xfId="0" applyNumberFormat="1" applyFont="1" applyAlignment="1">
      <alignment horizontal="center"/>
    </xf>
    <xf numFmtId="8" fontId="28" fillId="0" borderId="27" xfId="0" applyNumberFormat="1" applyFont="1" applyBorder="1" applyAlignment="1">
      <alignment horizontal="center"/>
    </xf>
    <xf numFmtId="8" fontId="28" fillId="0" borderId="35" xfId="0" applyNumberFormat="1" applyFont="1" applyBorder="1" applyAlignment="1">
      <alignment horizontal="center"/>
    </xf>
    <xf numFmtId="8" fontId="28" fillId="0" borderId="12" xfId="0" applyNumberFormat="1" applyFont="1" applyBorder="1" applyAlignment="1">
      <alignment horizontal="center"/>
    </xf>
    <xf numFmtId="8" fontId="28" fillId="0" borderId="28" xfId="0" applyNumberFormat="1" applyFont="1" applyBorder="1" applyAlignment="1">
      <alignment horizontal="center"/>
    </xf>
    <xf numFmtId="0" fontId="28" fillId="0" borderId="0" xfId="0" applyFont="1"/>
    <xf numFmtId="1" fontId="28" fillId="0" borderId="0" xfId="0" applyNumberFormat="1" applyFont="1" applyAlignment="1">
      <alignment horizontal="center"/>
    </xf>
    <xf numFmtId="4" fontId="9" fillId="0" borderId="17" xfId="0" applyNumberFormat="1" applyFont="1" applyBorder="1" applyAlignment="1">
      <alignment horizontal="right"/>
    </xf>
    <xf numFmtId="0" fontId="32" fillId="2" borderId="0" xfId="0" applyFont="1" applyFill="1"/>
    <xf numFmtId="0" fontId="11" fillId="2" borderId="0" xfId="0" applyFont="1" applyFill="1" applyProtection="1">
      <protection locked="0"/>
    </xf>
    <xf numFmtId="0" fontId="2" fillId="0" borderId="16" xfId="0" applyFont="1" applyBorder="1" applyProtection="1">
      <protection locked="0"/>
    </xf>
    <xf numFmtId="0" fontId="3" fillId="0" borderId="17" xfId="0" applyFont="1" applyBorder="1" applyAlignment="1" applyProtection="1">
      <alignment horizontal="left"/>
      <protection locked="0"/>
    </xf>
    <xf numFmtId="0" fontId="2" fillId="0" borderId="17" xfId="0" applyFont="1" applyBorder="1" applyAlignment="1" applyProtection="1">
      <alignment horizontal="left"/>
      <protection locked="0"/>
    </xf>
    <xf numFmtId="164" fontId="2" fillId="0" borderId="17" xfId="0" applyNumberFormat="1" applyFont="1" applyBorder="1" applyAlignment="1" applyProtection="1">
      <alignment horizontal="center"/>
      <protection locked="0"/>
    </xf>
    <xf numFmtId="0" fontId="2" fillId="0" borderId="18" xfId="0" applyFont="1" applyBorder="1" applyAlignment="1" applyProtection="1">
      <alignment horizontal="left"/>
      <protection locked="0"/>
    </xf>
    <xf numFmtId="0" fontId="33" fillId="0" borderId="14" xfId="0" applyFont="1" applyBorder="1"/>
    <xf numFmtId="0" fontId="2" fillId="0" borderId="0" xfId="0" applyFont="1" applyAlignment="1">
      <alignment horizontal="right"/>
    </xf>
    <xf numFmtId="0" fontId="2" fillId="0" borderId="15" xfId="0" applyFont="1" applyBorder="1" applyAlignment="1">
      <alignment horizontal="right"/>
    </xf>
    <xf numFmtId="0" fontId="2" fillId="0" borderId="19" xfId="0" applyFont="1" applyBorder="1"/>
    <xf numFmtId="0" fontId="2" fillId="0" borderId="12" xfId="0" applyFont="1" applyBorder="1" applyProtection="1">
      <protection locked="0"/>
    </xf>
    <xf numFmtId="0" fontId="2" fillId="0" borderId="12" xfId="0" applyFont="1" applyBorder="1" applyAlignment="1">
      <alignment horizontal="right"/>
    </xf>
    <xf numFmtId="164" fontId="2" fillId="0" borderId="12" xfId="0" applyNumberFormat="1" applyFont="1" applyBorder="1" applyAlignment="1">
      <alignment horizontal="right"/>
    </xf>
    <xf numFmtId="0" fontId="2" fillId="0" borderId="20" xfId="0" applyFont="1" applyBorder="1" applyAlignment="1">
      <alignment horizontal="right"/>
    </xf>
    <xf numFmtId="0" fontId="2" fillId="0" borderId="14" xfId="0" applyFont="1" applyBorder="1"/>
    <xf numFmtId="1" fontId="6" fillId="0" borderId="14" xfId="0" quotePrefix="1" applyNumberFormat="1" applyFont="1" applyBorder="1" applyAlignment="1">
      <alignment horizontal="center"/>
    </xf>
    <xf numFmtId="0" fontId="6" fillId="0" borderId="0" xfId="0" applyFont="1" applyAlignment="1">
      <alignment horizontal="right"/>
    </xf>
    <xf numFmtId="4" fontId="2" fillId="0" borderId="0" xfId="0" applyNumberFormat="1" applyFont="1" applyAlignment="1">
      <alignment horizontal="right"/>
    </xf>
    <xf numFmtId="164" fontId="2" fillId="0" borderId="15" xfId="0" applyNumberFormat="1" applyFont="1" applyBorder="1" applyAlignment="1">
      <alignment horizontal="right"/>
    </xf>
    <xf numFmtId="1" fontId="6" fillId="0" borderId="14" xfId="0" applyNumberFormat="1" applyFont="1" applyBorder="1" applyAlignment="1">
      <alignment horizontal="center"/>
    </xf>
    <xf numFmtId="0" fontId="2" fillId="0" borderId="14" xfId="0" applyFont="1" applyBorder="1" applyProtection="1">
      <protection locked="0"/>
    </xf>
    <xf numFmtId="0" fontId="2" fillId="0" borderId="0" xfId="0" applyFont="1" applyAlignment="1" applyProtection="1">
      <alignment horizontal="right"/>
      <protection locked="0"/>
    </xf>
    <xf numFmtId="4" fontId="2" fillId="0" borderId="0" xfId="0" applyNumberFormat="1" applyFont="1" applyAlignment="1" applyProtection="1">
      <alignment horizontal="right"/>
      <protection locked="0"/>
    </xf>
    <xf numFmtId="0" fontId="2" fillId="0" borderId="15" xfId="0" applyFont="1" applyBorder="1" applyAlignment="1" applyProtection="1">
      <alignment horizontal="right"/>
      <protection locked="0"/>
    </xf>
    <xf numFmtId="0" fontId="0" fillId="0" borderId="14" xfId="0" applyBorder="1"/>
    <xf numFmtId="0" fontId="0" fillId="0" borderId="16" xfId="0" applyBorder="1"/>
    <xf numFmtId="0" fontId="2" fillId="0" borderId="17" xfId="0" applyFont="1" applyBorder="1" applyProtection="1">
      <protection locked="0"/>
    </xf>
    <xf numFmtId="0" fontId="2" fillId="0" borderId="17" xfId="0" applyFont="1" applyBorder="1" applyAlignment="1">
      <alignment horizontal="right"/>
    </xf>
    <xf numFmtId="164" fontId="2" fillId="0" borderId="17" xfId="0" applyNumberFormat="1" applyFont="1" applyBorder="1" applyAlignment="1">
      <alignment horizontal="right"/>
    </xf>
    <xf numFmtId="0" fontId="2" fillId="0" borderId="18" xfId="0" applyFont="1" applyBorder="1" applyAlignment="1">
      <alignment horizontal="right"/>
    </xf>
    <xf numFmtId="0" fontId="29" fillId="0" borderId="27" xfId="0" applyFont="1" applyBorder="1" applyAlignment="1">
      <alignment horizontal="center" wrapText="1"/>
    </xf>
    <xf numFmtId="0" fontId="34" fillId="0" borderId="0" xfId="0" applyFont="1"/>
    <xf numFmtId="0" fontId="36" fillId="0" borderId="0" xfId="0" applyFont="1"/>
    <xf numFmtId="0" fontId="0" fillId="0" borderId="0" xfId="0" applyAlignment="1">
      <alignment vertical="top" wrapText="1"/>
    </xf>
    <xf numFmtId="0" fontId="37" fillId="0" borderId="0" xfId="0" applyFont="1" applyAlignment="1">
      <alignment horizontal="center" vertical="center"/>
    </xf>
    <xf numFmtId="0" fontId="0" fillId="0" borderId="0" xfId="0" applyAlignment="1">
      <alignment wrapText="1"/>
    </xf>
    <xf numFmtId="0" fontId="38" fillId="0" borderId="0" xfId="4"/>
    <xf numFmtId="0" fontId="39" fillId="0" borderId="29" xfId="0" applyFont="1" applyBorder="1" applyAlignment="1">
      <alignment horizontal="center"/>
    </xf>
    <xf numFmtId="0" fontId="39" fillId="0" borderId="30" xfId="0" applyFont="1" applyBorder="1" applyAlignment="1">
      <alignment horizontal="center"/>
    </xf>
    <xf numFmtId="0" fontId="39" fillId="0" borderId="31" xfId="0" applyFont="1" applyBorder="1" applyAlignment="1">
      <alignment horizontal="center"/>
    </xf>
    <xf numFmtId="0" fontId="40" fillId="0" borderId="29" xfId="0" applyFont="1" applyBorder="1" applyAlignment="1">
      <alignment horizontal="center"/>
    </xf>
    <xf numFmtId="8" fontId="40" fillId="0" borderId="12" xfId="0" applyNumberFormat="1" applyFont="1" applyBorder="1" applyAlignment="1">
      <alignment wrapText="1"/>
    </xf>
    <xf numFmtId="0" fontId="39" fillId="0" borderId="23" xfId="0" applyFont="1" applyBorder="1" applyAlignment="1">
      <alignment horizontal="center"/>
    </xf>
    <xf numFmtId="0" fontId="39" fillId="0" borderId="26" xfId="0" applyFont="1" applyBorder="1" applyAlignment="1">
      <alignment horizontal="center"/>
    </xf>
    <xf numFmtId="0" fontId="39" fillId="0" borderId="32" xfId="0" applyFont="1" applyBorder="1" applyAlignment="1">
      <alignment horizontal="center"/>
    </xf>
    <xf numFmtId="0" fontId="40" fillId="0" borderId="26" xfId="0" applyFont="1" applyBorder="1" applyAlignment="1">
      <alignment horizontal="center"/>
    </xf>
    <xf numFmtId="2" fontId="39" fillId="0" borderId="23" xfId="0" applyNumberFormat="1" applyFont="1" applyBorder="1" applyAlignment="1">
      <alignment horizontal="center"/>
    </xf>
    <xf numFmtId="2" fontId="39" fillId="0" borderId="26" xfId="0" applyNumberFormat="1" applyFont="1" applyBorder="1" applyAlignment="1">
      <alignment horizontal="center"/>
    </xf>
    <xf numFmtId="2" fontId="39" fillId="0" borderId="32" xfId="0" applyNumberFormat="1" applyFont="1" applyBorder="1" applyAlignment="1">
      <alignment horizontal="center"/>
    </xf>
    <xf numFmtId="2" fontId="40" fillId="0" borderId="26" xfId="0" applyNumberFormat="1" applyFont="1" applyBorder="1" applyAlignment="1">
      <alignment horizontal="center"/>
    </xf>
    <xf numFmtId="0" fontId="28" fillId="0" borderId="27" xfId="0" applyFont="1" applyBorder="1" applyAlignment="1">
      <alignment wrapText="1"/>
    </xf>
    <xf numFmtId="0" fontId="28" fillId="0" borderId="27" xfId="0" applyFont="1" applyBorder="1" applyAlignment="1">
      <alignment horizontal="center"/>
    </xf>
    <xf numFmtId="0" fontId="39" fillId="0" borderId="27" xfId="0" applyFont="1" applyBorder="1" applyAlignment="1">
      <alignment horizontal="center"/>
    </xf>
    <xf numFmtId="0" fontId="29" fillId="0" borderId="34" xfId="0" applyFont="1" applyBorder="1" applyAlignment="1">
      <alignment horizontal="center" wrapText="1"/>
    </xf>
    <xf numFmtId="0" fontId="28" fillId="0" borderId="34" xfId="0" applyFont="1" applyBorder="1" applyAlignment="1">
      <alignment wrapText="1"/>
    </xf>
    <xf numFmtId="0" fontId="28" fillId="0" borderId="34" xfId="0" applyFont="1" applyBorder="1" applyAlignment="1">
      <alignment horizontal="center"/>
    </xf>
    <xf numFmtId="0" fontId="30" fillId="0" borderId="34" xfId="0" applyFont="1" applyBorder="1" applyAlignment="1">
      <alignment horizontal="center"/>
    </xf>
    <xf numFmtId="6" fontId="40" fillId="0" borderId="12" xfId="0" applyNumberFormat="1" applyFont="1" applyBorder="1" applyAlignment="1">
      <alignment wrapText="1"/>
    </xf>
    <xf numFmtId="0" fontId="40" fillId="0" borderId="12" xfId="0" applyFont="1" applyBorder="1" applyAlignment="1">
      <alignment wrapText="1"/>
    </xf>
    <xf numFmtId="2" fontId="3" fillId="0" borderId="0" xfId="0" applyNumberFormat="1" applyFont="1" applyAlignment="1">
      <alignment horizontal="left" vertical="top" wrapText="1"/>
    </xf>
    <xf numFmtId="2" fontId="3" fillId="0" borderId="22" xfId="0" applyNumberFormat="1" applyFont="1" applyBorder="1" applyAlignment="1">
      <alignment horizontal="left" vertical="top" wrapText="1"/>
    </xf>
    <xf numFmtId="2" fontId="3" fillId="0" borderId="0" xfId="0" applyNumberFormat="1" applyFont="1" applyAlignment="1">
      <alignment horizontal="left"/>
    </xf>
    <xf numFmtId="2" fontId="3" fillId="0" borderId="22" xfId="0" applyNumberFormat="1" applyFont="1" applyBorder="1" applyAlignment="1" applyProtection="1">
      <alignment horizontal="left"/>
      <protection locked="0"/>
    </xf>
    <xf numFmtId="2" fontId="3" fillId="0" borderId="13" xfId="0" applyNumberFormat="1" applyFont="1" applyBorder="1" applyAlignment="1">
      <alignment horizontal="left"/>
    </xf>
    <xf numFmtId="2" fontId="25" fillId="0" borderId="0" xfId="0" applyNumberFormat="1" applyFont="1" applyAlignment="1" applyProtection="1">
      <alignment horizontal="left"/>
      <protection locked="0"/>
    </xf>
    <xf numFmtId="2" fontId="3" fillId="0" borderId="11" xfId="0" applyNumberFormat="1" applyFont="1" applyBorder="1" applyAlignment="1">
      <alignment horizontal="left" vertical="top" wrapText="1"/>
    </xf>
    <xf numFmtId="2" fontId="3" fillId="0" borderId="22" xfId="0" applyNumberFormat="1" applyFont="1" applyBorder="1" applyAlignment="1">
      <alignment horizontal="left"/>
    </xf>
    <xf numFmtId="0" fontId="31" fillId="0" borderId="23" xfId="0" applyFont="1" applyBorder="1" applyAlignment="1">
      <alignment horizontal="center" wrapText="1"/>
    </xf>
    <xf numFmtId="0" fontId="31" fillId="0" borderId="26" xfId="0" applyFont="1" applyBorder="1" applyAlignment="1">
      <alignment horizontal="center" wrapText="1"/>
    </xf>
    <xf numFmtId="0" fontId="31" fillId="0" borderId="32" xfId="0" applyFont="1" applyBorder="1" applyAlignment="1">
      <alignment horizontal="center" wrapText="1"/>
    </xf>
    <xf numFmtId="0" fontId="29" fillId="0" borderId="24" xfId="0" applyFont="1" applyBorder="1" applyAlignment="1">
      <alignment horizontal="center" wrapText="1"/>
    </xf>
    <xf numFmtId="0" fontId="29" fillId="0" borderId="25" xfId="0" applyFont="1" applyBorder="1" applyAlignment="1">
      <alignment horizontal="center" wrapText="1"/>
    </xf>
    <xf numFmtId="0" fontId="31" fillId="0" borderId="31" xfId="0" applyFont="1" applyBorder="1" applyAlignment="1">
      <alignment horizontal="center"/>
    </xf>
    <xf numFmtId="0" fontId="28" fillId="0" borderId="29" xfId="0" applyFont="1" applyBorder="1" applyAlignment="1">
      <alignment horizontal="center"/>
    </xf>
    <xf numFmtId="0" fontId="28" fillId="0" borderId="30" xfId="0" applyFont="1" applyBorder="1" applyAlignment="1">
      <alignment horizontal="center"/>
    </xf>
    <xf numFmtId="0" fontId="28" fillId="0" borderId="0" xfId="0" applyFont="1" applyAlignment="1">
      <alignment horizontal="center" wrapText="1"/>
    </xf>
    <xf numFmtId="0" fontId="31" fillId="0" borderId="29" xfId="0" applyFont="1" applyBorder="1" applyAlignment="1">
      <alignment horizontal="center"/>
    </xf>
    <xf numFmtId="0" fontId="31"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wrapText="1"/>
    </xf>
    <xf numFmtId="0" fontId="29" fillId="0" borderId="27" xfId="0" applyFont="1" applyBorder="1" applyAlignment="1">
      <alignment horizontal="center" wrapText="1"/>
    </xf>
  </cellXfs>
  <cellStyles count="5">
    <cellStyle name="Currency 2" xfId="2" xr:uid="{608348EB-9F75-4AD2-8B3C-313423C4A5CC}"/>
    <cellStyle name="Hyperlink" xfId="4" builtinId="8"/>
    <cellStyle name="Normal" xfId="0" builtinId="0"/>
    <cellStyle name="Normal 2" xfId="1" xr:uid="{D7F94D4D-0AE6-4BDA-875B-9CA65F573B5E}"/>
    <cellStyle name="Normal 3" xfId="3" xr:uid="{477037AE-60CA-473D-8C80-CC2C7824029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ferrin\Downloads\Corn-%20Low%20Yield%20Threshold%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n, TW-Conv."/>
      <sheetName val="Chemicals"/>
      <sheetName val="Machinery"/>
      <sheetName val="Seed"/>
      <sheetName val="Rates"/>
      <sheetName val="Mach Info"/>
    </sheetNames>
    <sheetDataSet>
      <sheetData sheetId="0" refreshError="1"/>
      <sheetData sheetId="1" refreshError="1">
        <row r="7">
          <cell r="A7">
            <v>1</v>
          </cell>
          <cell r="B7" t="str">
            <v>HERBICIDE</v>
          </cell>
          <cell r="C7" t="str">
            <v>2, 4-D AMINE</v>
          </cell>
          <cell r="E7" t="str">
            <v>GAL</v>
          </cell>
          <cell r="F7" t="str">
            <v>PT</v>
          </cell>
          <cell r="G7">
            <v>27.195</v>
          </cell>
          <cell r="H7">
            <v>18.13</v>
          </cell>
          <cell r="I7">
            <v>22.662500000000001</v>
          </cell>
          <cell r="J7" t="str">
            <v>2,4-D</v>
          </cell>
        </row>
        <row r="8">
          <cell r="A8">
            <v>2</v>
          </cell>
          <cell r="B8" t="str">
            <v>HERBICIDE</v>
          </cell>
          <cell r="C8" t="str">
            <v>2, 4-DB 200</v>
          </cell>
          <cell r="E8" t="str">
            <v>GAL</v>
          </cell>
          <cell r="F8" t="str">
            <v>PT</v>
          </cell>
          <cell r="G8">
            <v>42</v>
          </cell>
          <cell r="H8">
            <v>28</v>
          </cell>
          <cell r="I8">
            <v>35</v>
          </cell>
          <cell r="J8" t="str">
            <v>2, 4-DB</v>
          </cell>
        </row>
        <row r="9">
          <cell r="A9">
            <v>3</v>
          </cell>
          <cell r="B9" t="str">
            <v>FUNGICIDE</v>
          </cell>
          <cell r="C9" t="str">
            <v>ABOUND FL</v>
          </cell>
          <cell r="D9" t="str">
            <v>SYNGENTA</v>
          </cell>
          <cell r="E9" t="str">
            <v>GAL</v>
          </cell>
          <cell r="F9" t="str">
            <v>OZ</v>
          </cell>
          <cell r="G9">
            <v>337.5</v>
          </cell>
          <cell r="H9">
            <v>225</v>
          </cell>
          <cell r="I9">
            <v>281.25</v>
          </cell>
          <cell r="J9" t="str">
            <v>azoxystrobin (Abound)</v>
          </cell>
        </row>
        <row r="10">
          <cell r="A10">
            <v>3.1</v>
          </cell>
          <cell r="B10" t="str">
            <v>FUNGICIDE</v>
          </cell>
          <cell r="C10" t="str">
            <v>MIRAVIS TOP</v>
          </cell>
          <cell r="D10" t="str">
            <v>SYNGENTA</v>
          </cell>
          <cell r="E10" t="str">
            <v>GAL</v>
          </cell>
          <cell r="F10" t="str">
            <v>OZ</v>
          </cell>
          <cell r="G10">
            <v>220</v>
          </cell>
          <cell r="H10">
            <v>220</v>
          </cell>
          <cell r="I10">
            <v>220</v>
          </cell>
          <cell r="J10" t="str">
            <v>Pydiflumetofen, Difenoconazole</v>
          </cell>
        </row>
        <row r="11">
          <cell r="A11">
            <v>4</v>
          </cell>
          <cell r="B11" t="str">
            <v>BACTERICIDE</v>
          </cell>
          <cell r="C11" t="str">
            <v>AG STREP (MYCIN)</v>
          </cell>
          <cell r="E11" t="str">
            <v xml:space="preserve">LB </v>
          </cell>
          <cell r="G11">
            <v>21.6</v>
          </cell>
          <cell r="H11">
            <v>14.4</v>
          </cell>
          <cell r="I11">
            <v>18</v>
          </cell>
          <cell r="J11" t="str">
            <v>streptomycin (Ag Strep)</v>
          </cell>
        </row>
        <row r="12">
          <cell r="A12">
            <v>5</v>
          </cell>
          <cell r="B12" t="str">
            <v>FUNGICIDE</v>
          </cell>
          <cell r="C12" t="str">
            <v>ALIETTE</v>
          </cell>
          <cell r="E12" t="str">
            <v>LB</v>
          </cell>
          <cell r="G12">
            <v>18.09</v>
          </cell>
          <cell r="H12">
            <v>12.06</v>
          </cell>
          <cell r="I12">
            <v>15.074999999999999</v>
          </cell>
          <cell r="J12" t="str">
            <v>al tris phosphonate (Aliette)</v>
          </cell>
        </row>
        <row r="13">
          <cell r="A13">
            <v>7</v>
          </cell>
          <cell r="B13" t="str">
            <v>INSECTICIDE</v>
          </cell>
          <cell r="C13" t="str">
            <v>AMBUSH</v>
          </cell>
          <cell r="E13" t="str">
            <v>GAL</v>
          </cell>
          <cell r="F13" t="str">
            <v>OZ</v>
          </cell>
          <cell r="G13">
            <v>128.25</v>
          </cell>
          <cell r="H13">
            <v>85.5</v>
          </cell>
          <cell r="I13">
            <v>106.875</v>
          </cell>
          <cell r="J13" t="str">
            <v>permethrin (Ambush)</v>
          </cell>
        </row>
        <row r="14">
          <cell r="A14">
            <v>8</v>
          </cell>
          <cell r="B14" t="str">
            <v>INSECTICIDE</v>
          </cell>
          <cell r="C14" t="str">
            <v>AMMO</v>
          </cell>
          <cell r="E14" t="str">
            <v>GAL</v>
          </cell>
          <cell r="F14" t="str">
            <v>OZ</v>
          </cell>
          <cell r="G14">
            <v>82.5</v>
          </cell>
          <cell r="H14">
            <v>55</v>
          </cell>
          <cell r="I14">
            <v>68.75</v>
          </cell>
          <cell r="J14" t="str">
            <v>cypermethrin (Ammo)</v>
          </cell>
        </row>
        <row r="15">
          <cell r="A15">
            <v>9</v>
          </cell>
          <cell r="B15" t="str">
            <v>INSECTICIDE</v>
          </cell>
          <cell r="C15" t="str">
            <v>ASANA XL</v>
          </cell>
          <cell r="D15" t="str">
            <v>DUPONT</v>
          </cell>
          <cell r="E15" t="str">
            <v>GAL</v>
          </cell>
          <cell r="F15" t="str">
            <v>OZ</v>
          </cell>
          <cell r="G15">
            <v>163.42500000000001</v>
          </cell>
          <cell r="H15">
            <v>108.95</v>
          </cell>
          <cell r="I15">
            <v>136.1875</v>
          </cell>
          <cell r="J15" t="str">
            <v>esfenvalerate (Asana)</v>
          </cell>
        </row>
        <row r="16">
          <cell r="A16">
            <v>10</v>
          </cell>
          <cell r="B16" t="str">
            <v>HERBICIDE</v>
          </cell>
          <cell r="C16" t="str">
            <v>AATREX 4L</v>
          </cell>
          <cell r="D16" t="str">
            <v>NOVARTIS</v>
          </cell>
          <cell r="E16" t="str">
            <v>GAL</v>
          </cell>
          <cell r="F16" t="str">
            <v>QT</v>
          </cell>
          <cell r="G16">
            <v>32.64</v>
          </cell>
          <cell r="H16">
            <v>21.76</v>
          </cell>
          <cell r="I16">
            <v>27.200000000000003</v>
          </cell>
          <cell r="J16" t="str">
            <v>atrazine (Aatrex)</v>
          </cell>
        </row>
        <row r="17">
          <cell r="A17">
            <v>12</v>
          </cell>
          <cell r="B17" t="str">
            <v>FUNGICIDE</v>
          </cell>
          <cell r="C17" t="str">
            <v>BANNER</v>
          </cell>
          <cell r="E17" t="str">
            <v>GAL</v>
          </cell>
          <cell r="G17">
            <v>391.5</v>
          </cell>
          <cell r="H17">
            <v>261</v>
          </cell>
          <cell r="I17">
            <v>326.25</v>
          </cell>
          <cell r="J17" t="str">
            <v>propiconazole (Banner)</v>
          </cell>
        </row>
        <row r="18">
          <cell r="A18">
            <v>13</v>
          </cell>
          <cell r="B18" t="str">
            <v>HERBICIDE</v>
          </cell>
          <cell r="C18" t="str">
            <v>BASAGRAN</v>
          </cell>
          <cell r="D18" t="str">
            <v>BASF</v>
          </cell>
          <cell r="E18" t="str">
            <v>GAL</v>
          </cell>
          <cell r="F18" t="str">
            <v>PT</v>
          </cell>
          <cell r="G18">
            <v>118.80000000000001</v>
          </cell>
          <cell r="H18">
            <v>79.2</v>
          </cell>
          <cell r="I18">
            <v>99</v>
          </cell>
          <cell r="J18" t="str">
            <v>bentazon (Basagran)</v>
          </cell>
        </row>
        <row r="19">
          <cell r="A19">
            <v>14</v>
          </cell>
          <cell r="B19" t="str">
            <v>FUMIGANT</v>
          </cell>
          <cell r="C19" t="str">
            <v>BASAMID</v>
          </cell>
          <cell r="E19" t="str">
            <v>LB</v>
          </cell>
          <cell r="G19">
            <v>4.0500000000000007</v>
          </cell>
          <cell r="H19">
            <v>2.7</v>
          </cell>
          <cell r="I19">
            <v>3.3750000000000004</v>
          </cell>
          <cell r="J19" t="str">
            <v>dazomet (Basamid)</v>
          </cell>
        </row>
        <row r="20">
          <cell r="A20">
            <v>15</v>
          </cell>
          <cell r="B20" t="str">
            <v>FUNGICIDE</v>
          </cell>
          <cell r="C20" t="str">
            <v>BAYLETON 50DF</v>
          </cell>
          <cell r="E20" t="str">
            <v>LB</v>
          </cell>
          <cell r="G20">
            <v>94.5</v>
          </cell>
          <cell r="H20">
            <v>63</v>
          </cell>
          <cell r="I20">
            <v>78.75</v>
          </cell>
          <cell r="J20" t="str">
            <v>triadimefon (Bayleton)</v>
          </cell>
        </row>
        <row r="21">
          <cell r="A21">
            <v>16</v>
          </cell>
          <cell r="B21" t="str">
            <v>FUNGICIDE</v>
          </cell>
          <cell r="C21" t="str">
            <v>BENLATE 50W</v>
          </cell>
          <cell r="E21" t="str">
            <v>LB</v>
          </cell>
          <cell r="F21" t="str">
            <v>LB</v>
          </cell>
          <cell r="G21">
            <v>22.801500000000001</v>
          </cell>
          <cell r="H21">
            <v>15.201000000000001</v>
          </cell>
          <cell r="I21">
            <v>19.001249999999999</v>
          </cell>
          <cell r="J21" t="str">
            <v>benomyl (Benlate)</v>
          </cell>
        </row>
        <row r="22">
          <cell r="A22">
            <v>17</v>
          </cell>
          <cell r="B22" t="str">
            <v>HERBICIDE</v>
          </cell>
          <cell r="C22" t="str">
            <v>BICEP II MAGNUM</v>
          </cell>
          <cell r="D22" t="str">
            <v>NOVARTIS</v>
          </cell>
          <cell r="E22" t="str">
            <v>GAL</v>
          </cell>
          <cell r="F22" t="str">
            <v>QT</v>
          </cell>
          <cell r="G22">
            <v>52.5</v>
          </cell>
          <cell r="H22">
            <v>35</v>
          </cell>
          <cell r="I22">
            <v>43.75</v>
          </cell>
          <cell r="J22" t="str">
            <v>s-metolachlor+atrazine (Bicep)</v>
          </cell>
        </row>
        <row r="23">
          <cell r="A23">
            <v>18</v>
          </cell>
          <cell r="B23" t="str">
            <v>INSECTICIDE</v>
          </cell>
          <cell r="C23" t="str">
            <v>BIDRIN</v>
          </cell>
          <cell r="E23" t="str">
            <v>GAL</v>
          </cell>
          <cell r="F23" t="str">
            <v>OZ</v>
          </cell>
          <cell r="G23">
            <v>209.11500000000001</v>
          </cell>
          <cell r="H23">
            <v>139.41</v>
          </cell>
          <cell r="I23">
            <v>174.26249999999999</v>
          </cell>
          <cell r="J23" t="str">
            <v>dicrotophos (Bidrin)</v>
          </cell>
        </row>
        <row r="24">
          <cell r="A24">
            <v>19</v>
          </cell>
          <cell r="B24" t="str">
            <v>HERBICIDE</v>
          </cell>
          <cell r="C24" t="str">
            <v>DIREX</v>
          </cell>
          <cell r="E24" t="str">
            <v>GAL</v>
          </cell>
          <cell r="F24" t="str">
            <v>PT</v>
          </cell>
          <cell r="G24">
            <v>27</v>
          </cell>
          <cell r="H24">
            <v>18</v>
          </cell>
          <cell r="I24">
            <v>22.5</v>
          </cell>
          <cell r="J24" t="str">
            <v>Diuron (Direx)</v>
          </cell>
        </row>
        <row r="25">
          <cell r="A25">
            <v>20</v>
          </cell>
          <cell r="B25" t="str">
            <v>HERBICIDE</v>
          </cell>
          <cell r="C25" t="str">
            <v>BLAZER 2S</v>
          </cell>
          <cell r="E25" t="str">
            <v>GAL</v>
          </cell>
          <cell r="G25">
            <v>93.15</v>
          </cell>
          <cell r="H25">
            <v>62.1</v>
          </cell>
          <cell r="I25">
            <v>77.625</v>
          </cell>
          <cell r="J25" t="str">
            <v>acifluorfen (Blazer)</v>
          </cell>
        </row>
        <row r="26">
          <cell r="A26">
            <v>21</v>
          </cell>
          <cell r="B26" t="str">
            <v>FUNGICIDE</v>
          </cell>
          <cell r="C26" t="str">
            <v>BLUE SHIELD</v>
          </cell>
          <cell r="E26" t="str">
            <v>LB</v>
          </cell>
          <cell r="F26" t="str">
            <v>LB</v>
          </cell>
          <cell r="G26">
            <v>3.2669999999999999</v>
          </cell>
          <cell r="H26">
            <v>2.1779999999999999</v>
          </cell>
          <cell r="I26">
            <v>2.7225000000000001</v>
          </cell>
          <cell r="J26" t="str">
            <v>copper hydroxide (Blue Shield)</v>
          </cell>
        </row>
        <row r="27">
          <cell r="A27">
            <v>22</v>
          </cell>
          <cell r="B27" t="str">
            <v>FUNGICIDE</v>
          </cell>
          <cell r="C27" t="str">
            <v>BRAVO</v>
          </cell>
          <cell r="E27" t="str">
            <v>GAL</v>
          </cell>
          <cell r="F27" t="str">
            <v>PT</v>
          </cell>
          <cell r="G27">
            <v>63</v>
          </cell>
          <cell r="H27">
            <v>42</v>
          </cell>
          <cell r="I27">
            <v>52.5</v>
          </cell>
          <cell r="J27" t="str">
            <v>chlorothalonil (Bravo)</v>
          </cell>
        </row>
        <row r="28">
          <cell r="A28">
            <v>23</v>
          </cell>
          <cell r="B28" t="str">
            <v>FUMIGANT</v>
          </cell>
          <cell r="C28" t="str">
            <v>BROM-O-GAS</v>
          </cell>
          <cell r="D28" t="str">
            <v>GREAT LAKES</v>
          </cell>
          <cell r="E28" t="str">
            <v>LB</v>
          </cell>
          <cell r="F28" t="str">
            <v>LB</v>
          </cell>
          <cell r="G28">
            <v>9.4499999999999993</v>
          </cell>
          <cell r="H28">
            <v>6.3</v>
          </cell>
          <cell r="I28">
            <v>7.875</v>
          </cell>
          <cell r="J28" t="str">
            <v>methyl bromide 98% (Bromo-O-Gas)</v>
          </cell>
        </row>
        <row r="29">
          <cell r="A29">
            <v>24</v>
          </cell>
          <cell r="B29" t="str">
            <v>HERBICIDE</v>
          </cell>
          <cell r="C29" t="str">
            <v>CADRE 2L</v>
          </cell>
          <cell r="D29" t="str">
            <v>BASF</v>
          </cell>
          <cell r="E29" t="str">
            <v>GAL</v>
          </cell>
          <cell r="F29" t="str">
            <v>OZ</v>
          </cell>
          <cell r="G29">
            <v>525</v>
          </cell>
          <cell r="H29">
            <v>350</v>
          </cell>
          <cell r="I29">
            <v>437.5</v>
          </cell>
          <cell r="J29" t="str">
            <v>imazapic (Cadre)</v>
          </cell>
        </row>
        <row r="30">
          <cell r="A30">
            <v>25</v>
          </cell>
          <cell r="B30" t="str">
            <v>HERBICIDE</v>
          </cell>
          <cell r="C30" t="str">
            <v>CANOPY SP 58.3 WDG</v>
          </cell>
          <cell r="E30" t="str">
            <v>LB</v>
          </cell>
          <cell r="F30" t="str">
            <v>LB</v>
          </cell>
          <cell r="G30">
            <v>40.5</v>
          </cell>
          <cell r="H30">
            <v>27</v>
          </cell>
          <cell r="I30">
            <v>33.75</v>
          </cell>
          <cell r="J30" t="str">
            <v>metribuzin+chlorimuron (Canopy SP)</v>
          </cell>
        </row>
        <row r="31">
          <cell r="A31">
            <v>26</v>
          </cell>
          <cell r="B31" t="str">
            <v>FUNGICIDE</v>
          </cell>
          <cell r="C31" t="str">
            <v>CAPTAN 50W</v>
          </cell>
          <cell r="E31" t="str">
            <v>LB</v>
          </cell>
          <cell r="F31" t="str">
            <v>LB</v>
          </cell>
          <cell r="G31">
            <v>4.3740000000000006</v>
          </cell>
          <cell r="H31">
            <v>2.9160000000000004</v>
          </cell>
          <cell r="I31">
            <v>3.6450000000000005</v>
          </cell>
          <cell r="J31" t="str">
            <v>captan</v>
          </cell>
        </row>
        <row r="32">
          <cell r="A32">
            <v>27</v>
          </cell>
          <cell r="B32" t="str">
            <v>FUMIGANT</v>
          </cell>
          <cell r="C32" t="str">
            <v>CHLOR-O-PIC</v>
          </cell>
          <cell r="E32" t="str">
            <v>LB</v>
          </cell>
          <cell r="G32">
            <v>3.5774999999999997</v>
          </cell>
          <cell r="H32">
            <v>2.3849999999999998</v>
          </cell>
          <cell r="I32">
            <v>2.9812499999999997</v>
          </cell>
          <cell r="J32" t="str">
            <v>chloropicrin (Chlor-O-Pic)</v>
          </cell>
        </row>
        <row r="33">
          <cell r="A33">
            <v>28</v>
          </cell>
          <cell r="B33" t="str">
            <v>HERBICIDE</v>
          </cell>
          <cell r="C33" t="str">
            <v>CLASSIC</v>
          </cell>
          <cell r="D33" t="str">
            <v>BASF</v>
          </cell>
          <cell r="E33" t="str">
            <v>OZ</v>
          </cell>
          <cell r="F33" t="str">
            <v>OZ</v>
          </cell>
          <cell r="G33">
            <v>18.225000000000001</v>
          </cell>
          <cell r="H33">
            <v>12.15</v>
          </cell>
          <cell r="I33">
            <v>15.1875</v>
          </cell>
          <cell r="J33" t="str">
            <v>chlorimuron (Classic)</v>
          </cell>
        </row>
        <row r="34">
          <cell r="A34">
            <v>29</v>
          </cell>
          <cell r="B34" t="str">
            <v>HERBICIDE</v>
          </cell>
          <cell r="C34" t="str">
            <v xml:space="preserve">COBRA </v>
          </cell>
          <cell r="D34" t="str">
            <v>VALENT</v>
          </cell>
          <cell r="E34" t="str">
            <v>GAL</v>
          </cell>
          <cell r="F34" t="str">
            <v>OZ</v>
          </cell>
          <cell r="G34">
            <v>193.72500000000002</v>
          </cell>
          <cell r="H34">
            <v>129.15</v>
          </cell>
          <cell r="I34">
            <v>161.4375</v>
          </cell>
          <cell r="J34" t="str">
            <v>lactofen (Cobra)</v>
          </cell>
        </row>
        <row r="35">
          <cell r="A35">
            <v>30</v>
          </cell>
          <cell r="B35" t="str">
            <v>HERBICIDE</v>
          </cell>
          <cell r="C35" t="str">
            <v>COMMAND 3ME</v>
          </cell>
          <cell r="D35" t="str">
            <v>FMC</v>
          </cell>
          <cell r="E35" t="str">
            <v>GAL</v>
          </cell>
          <cell r="F35" t="str">
            <v>PT</v>
          </cell>
          <cell r="G35">
            <v>195</v>
          </cell>
          <cell r="H35">
            <v>130</v>
          </cell>
          <cell r="I35">
            <v>162.5</v>
          </cell>
          <cell r="J35" t="str">
            <v>clomazone (Command)</v>
          </cell>
        </row>
        <row r="36">
          <cell r="A36">
            <v>31</v>
          </cell>
          <cell r="B36" t="str">
            <v>HERBICIDE</v>
          </cell>
          <cell r="C36" t="str">
            <v>COTORAN 4L</v>
          </cell>
          <cell r="D36" t="str">
            <v>NOVARTIS</v>
          </cell>
          <cell r="E36" t="str">
            <v>GAL</v>
          </cell>
          <cell r="F36" t="str">
            <v>QT</v>
          </cell>
          <cell r="G36">
            <v>66</v>
          </cell>
          <cell r="H36">
            <v>44</v>
          </cell>
          <cell r="I36">
            <v>55</v>
          </cell>
          <cell r="J36" t="str">
            <v>fluometuron (Cotoran)</v>
          </cell>
        </row>
        <row r="37">
          <cell r="A37">
            <v>32</v>
          </cell>
          <cell r="B37" t="str">
            <v>HERBICIDE</v>
          </cell>
          <cell r="C37" t="str">
            <v>COTORAN DF</v>
          </cell>
          <cell r="D37" t="str">
            <v>NOVARTIS</v>
          </cell>
          <cell r="E37" t="str">
            <v>LB</v>
          </cell>
          <cell r="G37">
            <v>12.285</v>
          </cell>
          <cell r="H37">
            <v>8.19</v>
          </cell>
          <cell r="I37">
            <v>10.237500000000001</v>
          </cell>
          <cell r="J37" t="str">
            <v>fluometuron (Cotoran)</v>
          </cell>
        </row>
        <row r="38">
          <cell r="A38">
            <v>33</v>
          </cell>
          <cell r="B38" t="str">
            <v>INSECTICIDE</v>
          </cell>
          <cell r="C38" t="str">
            <v>COUNTER 15G L&amp;L</v>
          </cell>
          <cell r="D38" t="str">
            <v>BASF</v>
          </cell>
          <cell r="E38" t="str">
            <v>LB</v>
          </cell>
          <cell r="F38" t="str">
            <v>LB</v>
          </cell>
          <cell r="G38">
            <v>5.82</v>
          </cell>
          <cell r="H38">
            <v>3.88</v>
          </cell>
          <cell r="I38">
            <v>4.8499999999999996</v>
          </cell>
          <cell r="J38" t="str">
            <v>terbufos (Counter)</v>
          </cell>
        </row>
        <row r="39">
          <cell r="A39">
            <v>34</v>
          </cell>
          <cell r="B39" t="str">
            <v>INSECTICIDE</v>
          </cell>
          <cell r="C39" t="str">
            <v>CURACRON 8E</v>
          </cell>
          <cell r="E39" t="str">
            <v>GAL</v>
          </cell>
          <cell r="G39">
            <v>117.44999999999999</v>
          </cell>
          <cell r="H39">
            <v>78.3</v>
          </cell>
          <cell r="I39">
            <v>97.875</v>
          </cell>
          <cell r="J39" t="str">
            <v>profenofos (Curacron)</v>
          </cell>
        </row>
        <row r="40">
          <cell r="A40">
            <v>35</v>
          </cell>
          <cell r="B40" t="str">
            <v>HERBICIDE</v>
          </cell>
          <cell r="C40" t="str">
            <v>Zidua</v>
          </cell>
          <cell r="E40" t="str">
            <v>OZ</v>
          </cell>
          <cell r="F40" t="str">
            <v>OZ</v>
          </cell>
          <cell r="G40">
            <v>11.625</v>
          </cell>
          <cell r="H40">
            <v>7.75</v>
          </cell>
          <cell r="I40">
            <v>9.6875</v>
          </cell>
          <cell r="J40" t="str">
            <v>Pyroxasulfone</v>
          </cell>
        </row>
        <row r="41">
          <cell r="A41">
            <v>36</v>
          </cell>
          <cell r="B41" t="str">
            <v>INSECTICIDE</v>
          </cell>
          <cell r="C41" t="str">
            <v>CYGON 400</v>
          </cell>
          <cell r="E41" t="str">
            <v>GAL</v>
          </cell>
          <cell r="F41" t="str">
            <v>PT</v>
          </cell>
          <cell r="G41">
            <v>47.25</v>
          </cell>
          <cell r="H41">
            <v>31.5</v>
          </cell>
          <cell r="I41">
            <v>39.375</v>
          </cell>
          <cell r="J41" t="str">
            <v>dimethoate (Cygon)</v>
          </cell>
        </row>
        <row r="42">
          <cell r="A42">
            <v>38</v>
          </cell>
          <cell r="B42" t="str">
            <v>HERBICIDE</v>
          </cell>
          <cell r="C42" t="str">
            <v>DACTHAL 75WP</v>
          </cell>
          <cell r="E42" t="str">
            <v>LB</v>
          </cell>
          <cell r="F42" t="str">
            <v>LB</v>
          </cell>
          <cell r="G42">
            <v>28.5</v>
          </cell>
          <cell r="H42">
            <v>19</v>
          </cell>
          <cell r="I42">
            <v>23.75</v>
          </cell>
          <cell r="J42" t="str">
            <v>chlorthal-dimethyl (Dacthal)</v>
          </cell>
        </row>
        <row r="43">
          <cell r="A43">
            <v>39</v>
          </cell>
          <cell r="B43" t="str">
            <v>HERBICIDE</v>
          </cell>
          <cell r="C43" t="str">
            <v>DEVRINOL 2E</v>
          </cell>
          <cell r="D43" t="str">
            <v>UNITED PHOSP.</v>
          </cell>
          <cell r="E43" t="str">
            <v>GAL</v>
          </cell>
          <cell r="F43" t="str">
            <v>QT</v>
          </cell>
          <cell r="G43">
            <v>52.5</v>
          </cell>
          <cell r="H43">
            <v>35</v>
          </cell>
          <cell r="I43">
            <v>43.75</v>
          </cell>
          <cell r="J43" t="str">
            <v>napropamide (Devrinol)</v>
          </cell>
        </row>
        <row r="44">
          <cell r="A44">
            <v>40</v>
          </cell>
          <cell r="B44" t="str">
            <v>HERBICIDE</v>
          </cell>
          <cell r="C44" t="str">
            <v>DEVRINOL 50DF</v>
          </cell>
          <cell r="D44" t="str">
            <v>UNITED PHOSP.</v>
          </cell>
          <cell r="E44" t="str">
            <v>LB</v>
          </cell>
          <cell r="G44">
            <v>12.149999999999999</v>
          </cell>
          <cell r="H44">
            <v>8.1</v>
          </cell>
          <cell r="I44">
            <v>10.125</v>
          </cell>
          <cell r="J44" t="str">
            <v>napropamide (Devrinol)</v>
          </cell>
        </row>
        <row r="45">
          <cell r="A45">
            <v>41</v>
          </cell>
          <cell r="B45" t="str">
            <v>INSECTICIDE</v>
          </cell>
          <cell r="C45" t="str">
            <v>DIAZINON AG500</v>
          </cell>
          <cell r="E45" t="str">
            <v>GAL</v>
          </cell>
          <cell r="G45">
            <v>56.699999999999996</v>
          </cell>
          <cell r="H45">
            <v>37.799999999999997</v>
          </cell>
          <cell r="I45">
            <v>47.25</v>
          </cell>
          <cell r="J45" t="str">
            <v>diazinon (Diazinon)</v>
          </cell>
        </row>
        <row r="46">
          <cell r="A46">
            <v>42</v>
          </cell>
          <cell r="B46" t="str">
            <v>INSECTICIDE</v>
          </cell>
          <cell r="C46" t="str">
            <v>DIBROM</v>
          </cell>
          <cell r="E46" t="str">
            <v>GAL</v>
          </cell>
          <cell r="G46">
            <v>108</v>
          </cell>
          <cell r="H46">
            <v>72</v>
          </cell>
          <cell r="I46">
            <v>90</v>
          </cell>
          <cell r="J46" t="str">
            <v>naled (Dibrom)</v>
          </cell>
        </row>
        <row r="47">
          <cell r="A47">
            <v>44</v>
          </cell>
          <cell r="B47" t="str">
            <v>INSECTICIDE</v>
          </cell>
          <cell r="C47" t="str">
            <v>DIPEL DF</v>
          </cell>
          <cell r="D47" t="str">
            <v>VALENT</v>
          </cell>
          <cell r="E47" t="str">
            <v>LB</v>
          </cell>
          <cell r="F47" t="str">
            <v>LB</v>
          </cell>
          <cell r="G47">
            <v>12.825000000000001</v>
          </cell>
          <cell r="H47">
            <v>8.5500000000000007</v>
          </cell>
          <cell r="I47">
            <v>10.6875</v>
          </cell>
          <cell r="J47" t="str">
            <v>bacillus thuringiensis (Dipel)</v>
          </cell>
        </row>
        <row r="48">
          <cell r="A48">
            <v>45</v>
          </cell>
          <cell r="B48" t="str">
            <v>INSECTICIDE</v>
          </cell>
          <cell r="C48" t="str">
            <v>DIPEL 4L</v>
          </cell>
          <cell r="D48" t="str">
            <v>VALENT</v>
          </cell>
          <cell r="E48" t="str">
            <v>LB</v>
          </cell>
          <cell r="F48" t="str">
            <v>PT</v>
          </cell>
          <cell r="G48">
            <v>44.55</v>
          </cell>
          <cell r="H48">
            <v>29.7</v>
          </cell>
          <cell r="I48">
            <v>37.125</v>
          </cell>
          <cell r="J48" t="str">
            <v>bacillus thuringiensis (Dipel)</v>
          </cell>
        </row>
        <row r="49">
          <cell r="A49">
            <v>46</v>
          </cell>
          <cell r="B49" t="str">
            <v>HERBICIDE</v>
          </cell>
          <cell r="C49" t="str">
            <v>HALEX GT</v>
          </cell>
          <cell r="E49" t="str">
            <v>GAL</v>
          </cell>
          <cell r="F49" t="str">
            <v>PT</v>
          </cell>
          <cell r="G49">
            <v>63</v>
          </cell>
          <cell r="H49">
            <v>42</v>
          </cell>
          <cell r="I49">
            <v>52.5</v>
          </cell>
          <cell r="J49" t="str">
            <v>S-Metolachlor + glyposate + Mesotrione</v>
          </cell>
        </row>
        <row r="50">
          <cell r="A50">
            <v>47</v>
          </cell>
          <cell r="B50" t="str">
            <v>DEFOLIANT</v>
          </cell>
          <cell r="C50" t="str">
            <v>FREEFALL</v>
          </cell>
          <cell r="E50" t="str">
            <v>LB</v>
          </cell>
          <cell r="F50" t="str">
            <v>OZ</v>
          </cell>
          <cell r="G50">
            <v>74.25</v>
          </cell>
          <cell r="H50">
            <v>49.5</v>
          </cell>
          <cell r="I50">
            <v>61.875</v>
          </cell>
          <cell r="J50" t="str">
            <v>thidiazuron (FreeFall)</v>
          </cell>
        </row>
        <row r="51">
          <cell r="A51">
            <v>48</v>
          </cell>
          <cell r="B51" t="str">
            <v>HERBICIDE</v>
          </cell>
          <cell r="C51" t="str">
            <v>DSMA 3.6L</v>
          </cell>
          <cell r="D51" t="str">
            <v>ISK</v>
          </cell>
          <cell r="E51" t="str">
            <v>GAL</v>
          </cell>
          <cell r="G51">
            <v>8.7749999999999986</v>
          </cell>
          <cell r="H51">
            <v>5.85</v>
          </cell>
          <cell r="I51">
            <v>7.3124999999999991</v>
          </cell>
          <cell r="J51" t="str">
            <v>DSMA</v>
          </cell>
        </row>
        <row r="52">
          <cell r="A52">
            <v>49</v>
          </cell>
          <cell r="B52" t="str">
            <v>HERBICIDE</v>
          </cell>
          <cell r="C52" t="str">
            <v>DUAL MAGNUM EC</v>
          </cell>
          <cell r="D52" t="str">
            <v>NOVARTIS (-)</v>
          </cell>
          <cell r="E52" t="str">
            <v>GAL</v>
          </cell>
          <cell r="F52" t="str">
            <v>PT</v>
          </cell>
          <cell r="G52">
            <v>154.5</v>
          </cell>
          <cell r="H52">
            <v>103</v>
          </cell>
          <cell r="I52">
            <v>128.75</v>
          </cell>
          <cell r="J52" t="str">
            <v>metolachlor (Dual)</v>
          </cell>
        </row>
        <row r="53">
          <cell r="A53">
            <v>50</v>
          </cell>
          <cell r="B53" t="str">
            <v>HERBICIDE</v>
          </cell>
          <cell r="C53" t="str">
            <v xml:space="preserve">DUAL II </v>
          </cell>
          <cell r="D53" t="str">
            <v>NOVARTIS (-)</v>
          </cell>
          <cell r="E53" t="str">
            <v>GAL</v>
          </cell>
          <cell r="F53" t="str">
            <v>PT</v>
          </cell>
          <cell r="G53">
            <v>202.5</v>
          </cell>
          <cell r="H53">
            <v>135</v>
          </cell>
          <cell r="I53">
            <v>168.75</v>
          </cell>
          <cell r="J53" t="str">
            <v>metolachlor (Dual II)</v>
          </cell>
        </row>
        <row r="54">
          <cell r="A54">
            <v>54</v>
          </cell>
          <cell r="B54" t="str">
            <v>HERBICIDE</v>
          </cell>
          <cell r="C54" t="str">
            <v>EPTAM</v>
          </cell>
          <cell r="E54" t="str">
            <v>GAL</v>
          </cell>
          <cell r="G54">
            <v>48.599999999999994</v>
          </cell>
          <cell r="H54">
            <v>32.4</v>
          </cell>
          <cell r="I54">
            <v>40.5</v>
          </cell>
          <cell r="J54" t="str">
            <v>EPTC</v>
          </cell>
        </row>
        <row r="55">
          <cell r="A55">
            <v>55</v>
          </cell>
          <cell r="B55" t="str">
            <v>DEFOLIANT</v>
          </cell>
          <cell r="C55" t="str">
            <v>FOLEX</v>
          </cell>
          <cell r="E55" t="str">
            <v>GAL</v>
          </cell>
          <cell r="F55" t="str">
            <v>OZ</v>
          </cell>
          <cell r="G55">
            <v>81</v>
          </cell>
          <cell r="H55">
            <v>54</v>
          </cell>
          <cell r="I55">
            <v>67.5</v>
          </cell>
          <cell r="J55" t="str">
            <v>tribufos (Folex)</v>
          </cell>
        </row>
        <row r="56">
          <cell r="A56">
            <v>56</v>
          </cell>
          <cell r="B56" t="str">
            <v>FUNGICIDE</v>
          </cell>
          <cell r="C56" t="str">
            <v xml:space="preserve">FOLICUR 3.6f </v>
          </cell>
          <cell r="D56" t="str">
            <v>BAYER</v>
          </cell>
          <cell r="E56" t="str">
            <v>GAL</v>
          </cell>
          <cell r="F56" t="str">
            <v>OZ</v>
          </cell>
          <cell r="G56">
            <v>135</v>
          </cell>
          <cell r="H56">
            <v>90</v>
          </cell>
          <cell r="I56">
            <v>112.5</v>
          </cell>
          <cell r="J56" t="str">
            <v>tebuconazole(Folicur)</v>
          </cell>
        </row>
        <row r="57">
          <cell r="A57">
            <v>57</v>
          </cell>
          <cell r="B57" t="str">
            <v>INSECTICIDE</v>
          </cell>
          <cell r="C57" t="str">
            <v>FURADAN 4F</v>
          </cell>
          <cell r="D57" t="str">
            <v>FMC</v>
          </cell>
          <cell r="E57" t="str">
            <v>GAL</v>
          </cell>
          <cell r="G57">
            <v>94.5</v>
          </cell>
          <cell r="H57">
            <v>63</v>
          </cell>
          <cell r="I57">
            <v>78.75</v>
          </cell>
          <cell r="J57" t="str">
            <v>carbofuran (Furadan)</v>
          </cell>
        </row>
        <row r="58">
          <cell r="A58">
            <v>58</v>
          </cell>
          <cell r="B58" t="str">
            <v>HERBICIDE</v>
          </cell>
          <cell r="C58" t="str">
            <v>FUSILADE DX</v>
          </cell>
          <cell r="D58" t="str">
            <v>SYNGENTA</v>
          </cell>
          <cell r="E58" t="str">
            <v>GAL</v>
          </cell>
          <cell r="G58">
            <v>202.5</v>
          </cell>
          <cell r="H58">
            <v>135</v>
          </cell>
          <cell r="I58">
            <v>168.75</v>
          </cell>
          <cell r="J58" t="str">
            <v>fluazifop (Fusilade)</v>
          </cell>
        </row>
        <row r="59">
          <cell r="A59">
            <v>59</v>
          </cell>
          <cell r="B59" t="str">
            <v>HERBICIDE</v>
          </cell>
          <cell r="C59" t="str">
            <v>GRAMOXONE SL</v>
          </cell>
          <cell r="D59" t="str">
            <v>SYNGENTA</v>
          </cell>
          <cell r="E59" t="str">
            <v>GAL</v>
          </cell>
          <cell r="F59" t="str">
            <v>PT</v>
          </cell>
          <cell r="G59">
            <v>37.5</v>
          </cell>
          <cell r="H59">
            <v>25</v>
          </cell>
          <cell r="I59">
            <v>31.25</v>
          </cell>
          <cell r="J59" t="str">
            <v>paraquat (Gramoxone Extra)</v>
          </cell>
        </row>
        <row r="60">
          <cell r="A60">
            <v>60</v>
          </cell>
          <cell r="B60" t="str">
            <v>HERBICIDE</v>
          </cell>
          <cell r="C60" t="str">
            <v>HARMONY EXTRA</v>
          </cell>
          <cell r="D60" t="str">
            <v>DUPONT</v>
          </cell>
          <cell r="E60" t="str">
            <v>OZ</v>
          </cell>
          <cell r="F60" t="str">
            <v>OZ</v>
          </cell>
          <cell r="G60">
            <v>22.274999999999999</v>
          </cell>
          <cell r="H60">
            <v>14.85</v>
          </cell>
          <cell r="I60">
            <v>18.5625</v>
          </cell>
          <cell r="J60" t="str">
            <v>thifensulfuron+tribenuron (Harmony GT 75DF)</v>
          </cell>
        </row>
        <row r="61">
          <cell r="A61">
            <v>61</v>
          </cell>
          <cell r="B61" t="str">
            <v>HERBICIDE</v>
          </cell>
          <cell r="C61" t="str">
            <v>HOELON</v>
          </cell>
          <cell r="D61" t="str">
            <v>AGREVO</v>
          </cell>
          <cell r="E61" t="str">
            <v>GAL</v>
          </cell>
          <cell r="G61">
            <v>98.550000000000011</v>
          </cell>
          <cell r="H61">
            <v>65.7</v>
          </cell>
          <cell r="I61">
            <v>82.125</v>
          </cell>
          <cell r="J61" t="str">
            <v>diclofop-methyl (Hoelon)</v>
          </cell>
        </row>
        <row r="62">
          <cell r="A62">
            <v>62</v>
          </cell>
          <cell r="B62" t="str">
            <v>FUNGICIDE</v>
          </cell>
          <cell r="C62" t="str">
            <v>INDAR 75 WSP</v>
          </cell>
          <cell r="E62" t="str">
            <v>LB</v>
          </cell>
          <cell r="F62" t="str">
            <v>LB</v>
          </cell>
          <cell r="G62">
            <v>135</v>
          </cell>
          <cell r="H62">
            <v>90</v>
          </cell>
          <cell r="I62">
            <v>112.5</v>
          </cell>
          <cell r="J62" t="str">
            <v>fenbuconazole (Indar)</v>
          </cell>
        </row>
        <row r="63">
          <cell r="A63">
            <v>63</v>
          </cell>
          <cell r="B63" t="str">
            <v>INSECTICIDE</v>
          </cell>
          <cell r="C63" t="str">
            <v>KARATE</v>
          </cell>
          <cell r="E63" t="str">
            <v>GAL</v>
          </cell>
          <cell r="F63" t="str">
            <v>OZ</v>
          </cell>
          <cell r="G63">
            <v>273.52499999999998</v>
          </cell>
          <cell r="H63">
            <v>182.35</v>
          </cell>
          <cell r="I63">
            <v>227.9375</v>
          </cell>
          <cell r="J63" t="str">
            <v>lambda-cyhalothrin (Karate-Z)</v>
          </cell>
        </row>
        <row r="64">
          <cell r="A64">
            <v>64</v>
          </cell>
          <cell r="B64" t="str">
            <v>FUNGICIDE</v>
          </cell>
          <cell r="C64" t="str">
            <v>KOCIDE DF</v>
          </cell>
          <cell r="D64" t="str">
            <v>DUPONT</v>
          </cell>
          <cell r="E64" t="str">
            <v>LB</v>
          </cell>
          <cell r="F64" t="str">
            <v>LB</v>
          </cell>
          <cell r="G64">
            <v>12</v>
          </cell>
          <cell r="H64">
            <v>8</v>
          </cell>
          <cell r="I64">
            <v>10</v>
          </cell>
          <cell r="J64" t="str">
            <v>cupric hydroxide (Kocide)</v>
          </cell>
        </row>
        <row r="65">
          <cell r="A65">
            <v>65</v>
          </cell>
          <cell r="B65" t="str">
            <v>INSECTICIDE</v>
          </cell>
          <cell r="C65" t="str">
            <v>LANNATE 2.4 LV</v>
          </cell>
          <cell r="D65" t="str">
            <v>DUPONT</v>
          </cell>
          <cell r="E65" t="str">
            <v>GAL</v>
          </cell>
          <cell r="F65" t="str">
            <v>QT</v>
          </cell>
          <cell r="G65">
            <v>74.25</v>
          </cell>
          <cell r="H65">
            <v>49.5</v>
          </cell>
          <cell r="I65">
            <v>61.875</v>
          </cell>
          <cell r="J65" t="str">
            <v>methomyl (Lannate)</v>
          </cell>
        </row>
        <row r="66">
          <cell r="A66">
            <v>66</v>
          </cell>
          <cell r="B66" t="str">
            <v>INSECTICIDE</v>
          </cell>
          <cell r="C66" t="str">
            <v>LARVIN</v>
          </cell>
          <cell r="D66" t="str">
            <v>BAYER</v>
          </cell>
          <cell r="E66" t="str">
            <v>GAL</v>
          </cell>
          <cell r="F66" t="str">
            <v>GAL</v>
          </cell>
          <cell r="G66">
            <v>114</v>
          </cell>
          <cell r="H66">
            <v>76</v>
          </cell>
          <cell r="I66">
            <v>95</v>
          </cell>
          <cell r="J66" t="str">
            <v>thiodicarb (Larvin)</v>
          </cell>
        </row>
        <row r="67">
          <cell r="A67">
            <v>67</v>
          </cell>
          <cell r="B67" t="str">
            <v>HERBICIDE</v>
          </cell>
          <cell r="C67" t="str">
            <v>LASSO 4EC</v>
          </cell>
          <cell r="D67" t="str">
            <v>MONSANTO</v>
          </cell>
          <cell r="E67" t="str">
            <v>GAL</v>
          </cell>
          <cell r="G67">
            <v>36.450000000000003</v>
          </cell>
          <cell r="H67">
            <v>24.3</v>
          </cell>
          <cell r="I67">
            <v>30.375</v>
          </cell>
          <cell r="J67" t="str">
            <v>alachlor (Lasso)</v>
          </cell>
        </row>
        <row r="68">
          <cell r="A68">
            <v>69</v>
          </cell>
          <cell r="B68" t="str">
            <v>HERBICIDE</v>
          </cell>
          <cell r="C68" t="str">
            <v>LIBERTY 280SL</v>
          </cell>
          <cell r="D68" t="str">
            <v>Bayer</v>
          </cell>
          <cell r="E68" t="str">
            <v>GAL</v>
          </cell>
          <cell r="F68" t="str">
            <v>QT</v>
          </cell>
          <cell r="G68">
            <v>65</v>
          </cell>
          <cell r="H68">
            <v>70</v>
          </cell>
          <cell r="I68">
            <v>67.5</v>
          </cell>
          <cell r="J68" t="str">
            <v>glufosinate</v>
          </cell>
        </row>
        <row r="69">
          <cell r="A69">
            <v>70</v>
          </cell>
          <cell r="B69" t="str">
            <v>HERBICIDE</v>
          </cell>
          <cell r="C69" t="str">
            <v>LOROX DF</v>
          </cell>
          <cell r="D69" t="str">
            <v>DUPONT</v>
          </cell>
          <cell r="E69" t="str">
            <v>LB</v>
          </cell>
          <cell r="F69" t="str">
            <v>LB</v>
          </cell>
          <cell r="G69">
            <v>22.5</v>
          </cell>
          <cell r="H69">
            <v>15</v>
          </cell>
          <cell r="I69">
            <v>18.75</v>
          </cell>
          <cell r="J69" t="str">
            <v>linuron (Lorox)</v>
          </cell>
        </row>
        <row r="70">
          <cell r="A70">
            <v>72</v>
          </cell>
          <cell r="B70" t="str">
            <v>INSECTICIDE</v>
          </cell>
          <cell r="C70" t="str">
            <v>LORSBAN 15G</v>
          </cell>
          <cell r="D70" t="str">
            <v>DOW</v>
          </cell>
          <cell r="E70" t="str">
            <v>LB</v>
          </cell>
          <cell r="F70" t="str">
            <v>LB</v>
          </cell>
          <cell r="G70">
            <v>3.5999999999999996</v>
          </cell>
          <cell r="H70">
            <v>2.4</v>
          </cell>
          <cell r="I70">
            <v>3</v>
          </cell>
          <cell r="J70" t="str">
            <v>chlorpyrifos (Lorsban)</v>
          </cell>
        </row>
        <row r="71">
          <cell r="A71">
            <v>73</v>
          </cell>
          <cell r="B71" t="str">
            <v>INSECTICIDE</v>
          </cell>
          <cell r="C71" t="str">
            <v>LORSBAN 4E</v>
          </cell>
          <cell r="D71" t="str">
            <v>DOW</v>
          </cell>
          <cell r="E71" t="str">
            <v>GAL</v>
          </cell>
          <cell r="F71" t="str">
            <v>QT</v>
          </cell>
          <cell r="G71">
            <v>72.36</v>
          </cell>
          <cell r="H71">
            <v>48.24</v>
          </cell>
          <cell r="I71">
            <v>60.3</v>
          </cell>
          <cell r="J71" t="str">
            <v>chlorpyrifos (Lorsban)</v>
          </cell>
        </row>
        <row r="72">
          <cell r="A72">
            <v>74</v>
          </cell>
          <cell r="B72" t="str">
            <v>INSECTICIDE</v>
          </cell>
          <cell r="C72" t="str">
            <v>MALATHION 57%</v>
          </cell>
          <cell r="E72" t="str">
            <v>GAL</v>
          </cell>
          <cell r="F72" t="str">
            <v>GAL</v>
          </cell>
          <cell r="G72">
            <v>62.099999999999994</v>
          </cell>
          <cell r="H72">
            <v>41.4</v>
          </cell>
          <cell r="I72">
            <v>51.75</v>
          </cell>
          <cell r="J72" t="str">
            <v xml:space="preserve">malathion </v>
          </cell>
        </row>
        <row r="73">
          <cell r="A73">
            <v>75</v>
          </cell>
          <cell r="B73" t="str">
            <v>HERBICIDE</v>
          </cell>
          <cell r="C73" t="str">
            <v>Storm</v>
          </cell>
          <cell r="E73" t="str">
            <v>GAL</v>
          </cell>
          <cell r="F73" t="str">
            <v>OZ</v>
          </cell>
          <cell r="G73">
            <v>108</v>
          </cell>
          <cell r="H73">
            <v>72</v>
          </cell>
          <cell r="I73">
            <v>90</v>
          </cell>
          <cell r="J73" t="str">
            <v>bentazon + acifluorfen</v>
          </cell>
        </row>
        <row r="74">
          <cell r="A74">
            <v>76</v>
          </cell>
          <cell r="B74" t="str">
            <v>FUNGICIDE</v>
          </cell>
          <cell r="C74" t="str">
            <v>MANEX</v>
          </cell>
          <cell r="E74" t="str">
            <v>GAL</v>
          </cell>
          <cell r="G74">
            <v>22.950000000000003</v>
          </cell>
          <cell r="H74">
            <v>15.3</v>
          </cell>
          <cell r="I74">
            <v>19.125</v>
          </cell>
          <cell r="J74" t="str">
            <v>mancozeb (Manex)</v>
          </cell>
        </row>
        <row r="75">
          <cell r="A75">
            <v>77</v>
          </cell>
          <cell r="B75" t="str">
            <v>FUNGICIDE</v>
          </cell>
          <cell r="C75" t="str">
            <v>MANZATE 200</v>
          </cell>
          <cell r="D75" t="str">
            <v>DUPONT</v>
          </cell>
          <cell r="E75" t="str">
            <v>LB</v>
          </cell>
          <cell r="F75" t="str">
            <v>LB</v>
          </cell>
          <cell r="G75">
            <v>4.5</v>
          </cell>
          <cell r="H75">
            <v>3</v>
          </cell>
          <cell r="I75">
            <v>3.75</v>
          </cell>
          <cell r="J75" t="str">
            <v>mancozeb (Manzate)</v>
          </cell>
        </row>
        <row r="76">
          <cell r="A76">
            <v>80</v>
          </cell>
          <cell r="B76" t="str">
            <v>INSECTICIDE</v>
          </cell>
          <cell r="C76" t="str">
            <v>METHYL PARATHION</v>
          </cell>
          <cell r="E76" t="str">
            <v>GAL</v>
          </cell>
          <cell r="F76" t="str">
            <v>PT</v>
          </cell>
          <cell r="G76">
            <v>67.5</v>
          </cell>
          <cell r="H76">
            <v>45</v>
          </cell>
          <cell r="I76">
            <v>56.25</v>
          </cell>
          <cell r="J76" t="str">
            <v xml:space="preserve">methyl parathion </v>
          </cell>
        </row>
        <row r="77">
          <cell r="A77">
            <v>81</v>
          </cell>
          <cell r="B77" t="str">
            <v>NEMATICIDE</v>
          </cell>
          <cell r="C77" t="str">
            <v>MOCAP 10G</v>
          </cell>
          <cell r="D77" t="str">
            <v>BAYER</v>
          </cell>
          <cell r="E77" t="str">
            <v>LB</v>
          </cell>
          <cell r="F77" t="str">
            <v>LB</v>
          </cell>
          <cell r="G77">
            <v>3.1725000000000003</v>
          </cell>
          <cell r="H77">
            <v>2.1150000000000002</v>
          </cell>
          <cell r="I77">
            <v>2.6437500000000003</v>
          </cell>
          <cell r="J77" t="str">
            <v>ethoprop (Mocap)</v>
          </cell>
        </row>
        <row r="78">
          <cell r="A78">
            <v>82</v>
          </cell>
          <cell r="B78" t="str">
            <v>INSECTICIDE</v>
          </cell>
          <cell r="C78" t="str">
            <v>MONITOR</v>
          </cell>
          <cell r="E78" t="str">
            <v>GAL</v>
          </cell>
          <cell r="F78" t="str">
            <v>QT</v>
          </cell>
          <cell r="G78">
            <v>89.1</v>
          </cell>
          <cell r="H78">
            <v>59.4</v>
          </cell>
          <cell r="I78">
            <v>74.25</v>
          </cell>
          <cell r="J78" t="str">
            <v>methamidophos (Monitor)</v>
          </cell>
        </row>
        <row r="79">
          <cell r="A79">
            <v>83</v>
          </cell>
          <cell r="B79" t="str">
            <v>HERBICIDE</v>
          </cell>
          <cell r="C79" t="str">
            <v>MSMA 6.6</v>
          </cell>
          <cell r="E79" t="str">
            <v>GAL</v>
          </cell>
          <cell r="F79" t="str">
            <v>GAL</v>
          </cell>
          <cell r="G79">
            <v>37.244999999999997</v>
          </cell>
          <cell r="H79">
            <v>24.83</v>
          </cell>
          <cell r="I79">
            <v>31.037499999999998</v>
          </cell>
          <cell r="J79" t="str">
            <v>MSMA</v>
          </cell>
        </row>
        <row r="80">
          <cell r="A80">
            <v>84</v>
          </cell>
          <cell r="B80" t="str">
            <v>BACTERICIDE</v>
          </cell>
          <cell r="C80" t="str">
            <v>MYCO-SHIELD</v>
          </cell>
          <cell r="E80" t="str">
            <v>LB</v>
          </cell>
          <cell r="G80">
            <v>28.349999999999998</v>
          </cell>
          <cell r="H80">
            <v>18.899999999999999</v>
          </cell>
          <cell r="I80">
            <v>23.625</v>
          </cell>
          <cell r="J80" t="str">
            <v>oxytetracycline (Myco-Shield)</v>
          </cell>
        </row>
        <row r="81">
          <cell r="A81">
            <v>85</v>
          </cell>
          <cell r="B81" t="str">
            <v>NEMATICIDE</v>
          </cell>
          <cell r="C81" t="str">
            <v>NEMACUR</v>
          </cell>
          <cell r="D81" t="str">
            <v>BAYER</v>
          </cell>
          <cell r="E81" t="str">
            <v>GAL</v>
          </cell>
          <cell r="F81" t="str">
            <v>GAL</v>
          </cell>
          <cell r="G81">
            <v>141.75</v>
          </cell>
          <cell r="H81">
            <v>94.5</v>
          </cell>
          <cell r="I81">
            <v>118.125</v>
          </cell>
          <cell r="J81" t="str">
            <v>fenamiphos (Nemacur)</v>
          </cell>
        </row>
        <row r="82">
          <cell r="A82">
            <v>86</v>
          </cell>
          <cell r="B82" t="str">
            <v>NEMATICIDE</v>
          </cell>
          <cell r="C82" t="str">
            <v>NEMACUR 15G</v>
          </cell>
          <cell r="E82" t="str">
            <v>LB</v>
          </cell>
          <cell r="G82">
            <v>4.32</v>
          </cell>
          <cell r="H82">
            <v>2.88</v>
          </cell>
          <cell r="I82">
            <v>3.6</v>
          </cell>
          <cell r="J82" t="str">
            <v>fenamiphos (Nemacur)</v>
          </cell>
        </row>
        <row r="83">
          <cell r="A83">
            <v>87</v>
          </cell>
          <cell r="B83" t="str">
            <v>FUNGICIDE</v>
          </cell>
          <cell r="C83" t="str">
            <v>NOVA 40 DF</v>
          </cell>
          <cell r="E83" t="str">
            <v>OZ</v>
          </cell>
          <cell r="G83">
            <v>82.5</v>
          </cell>
          <cell r="H83">
            <v>55</v>
          </cell>
          <cell r="I83">
            <v>68.75</v>
          </cell>
          <cell r="J83" t="str">
            <v>myclobutanil (Nova)</v>
          </cell>
        </row>
        <row r="84">
          <cell r="A84">
            <v>89</v>
          </cell>
          <cell r="B84" t="str">
            <v>SUCKER CON.</v>
          </cell>
          <cell r="C84" t="str">
            <v>OFF SHOOT -T</v>
          </cell>
          <cell r="E84" t="str">
            <v>GAL</v>
          </cell>
          <cell r="F84" t="str">
            <v>GAL</v>
          </cell>
          <cell r="G84">
            <v>29.67</v>
          </cell>
          <cell r="H84">
            <v>19.78</v>
          </cell>
          <cell r="I84">
            <v>24.725000000000001</v>
          </cell>
          <cell r="J84" t="str">
            <v>octanol and 1 decanol (Sucker Plucker)</v>
          </cell>
        </row>
        <row r="85">
          <cell r="A85">
            <v>90</v>
          </cell>
          <cell r="B85" t="str">
            <v>FUNGICIDE</v>
          </cell>
          <cell r="C85" t="str">
            <v>ORBIT</v>
          </cell>
          <cell r="E85" t="str">
            <v>GAL</v>
          </cell>
          <cell r="F85" t="str">
            <v>OZ</v>
          </cell>
          <cell r="G85">
            <v>121.5</v>
          </cell>
          <cell r="H85">
            <v>81</v>
          </cell>
          <cell r="I85">
            <v>101.25</v>
          </cell>
          <cell r="J85" t="str">
            <v>propiconazole (Orbit)</v>
          </cell>
        </row>
        <row r="86">
          <cell r="A86">
            <v>91</v>
          </cell>
          <cell r="B86" t="str">
            <v>INSECTICIDE</v>
          </cell>
          <cell r="C86" t="str">
            <v>ORTHENE 75W</v>
          </cell>
          <cell r="E86" t="str">
            <v>LB</v>
          </cell>
          <cell r="F86" t="str">
            <v>OZ</v>
          </cell>
          <cell r="G86">
            <v>9.7050000000000001</v>
          </cell>
          <cell r="H86">
            <v>6.47</v>
          </cell>
          <cell r="I86">
            <v>8.0875000000000004</v>
          </cell>
          <cell r="J86" t="str">
            <v>acephate (Orthene)</v>
          </cell>
        </row>
        <row r="87">
          <cell r="A87">
            <v>93</v>
          </cell>
          <cell r="B87" t="str">
            <v>HERBICIDE</v>
          </cell>
          <cell r="C87" t="str">
            <v>WARRANT</v>
          </cell>
          <cell r="E87" t="str">
            <v>GAL</v>
          </cell>
          <cell r="F87" t="str">
            <v>QT</v>
          </cell>
          <cell r="G87">
            <v>30.72</v>
          </cell>
          <cell r="H87">
            <v>20.48</v>
          </cell>
          <cell r="I87">
            <v>25.6</v>
          </cell>
          <cell r="J87" t="str">
            <v>Acetochlor</v>
          </cell>
        </row>
        <row r="88">
          <cell r="A88">
            <v>95</v>
          </cell>
          <cell r="B88" t="str">
            <v>GROWTH REG.</v>
          </cell>
          <cell r="C88" t="str">
            <v>PIX</v>
          </cell>
          <cell r="E88" t="str">
            <v>GAL</v>
          </cell>
          <cell r="F88" t="str">
            <v>OZ</v>
          </cell>
          <cell r="G88">
            <v>52.5</v>
          </cell>
          <cell r="H88">
            <v>35</v>
          </cell>
          <cell r="I88">
            <v>43.75</v>
          </cell>
          <cell r="J88" t="str">
            <v>mepiquat chloride (Pix)</v>
          </cell>
        </row>
        <row r="89">
          <cell r="A89">
            <v>96</v>
          </cell>
          <cell r="B89" t="str">
            <v>HERBICIDE</v>
          </cell>
          <cell r="C89" t="str">
            <v>POAST</v>
          </cell>
          <cell r="D89" t="str">
            <v>BASF</v>
          </cell>
          <cell r="E89" t="str">
            <v>GAL</v>
          </cell>
          <cell r="F89" t="str">
            <v>PT</v>
          </cell>
          <cell r="G89">
            <v>132.63</v>
          </cell>
          <cell r="H89">
            <v>88.42</v>
          </cell>
          <cell r="I89">
            <v>110.52500000000001</v>
          </cell>
          <cell r="J89" t="str">
            <v>sethoxydim (Poast)</v>
          </cell>
        </row>
        <row r="90">
          <cell r="A90">
            <v>97</v>
          </cell>
          <cell r="B90" t="str">
            <v>FUNGICIDE</v>
          </cell>
          <cell r="C90" t="str">
            <v>POLYRAM 80 DF</v>
          </cell>
          <cell r="E90" t="str">
            <v>LB</v>
          </cell>
          <cell r="G90">
            <v>3.4424999999999999</v>
          </cell>
          <cell r="H90">
            <v>2.2949999999999999</v>
          </cell>
          <cell r="I90">
            <v>2.8687499999999999</v>
          </cell>
          <cell r="J90" t="str">
            <v>metiram (Polyram)</v>
          </cell>
        </row>
        <row r="91">
          <cell r="A91">
            <v>98</v>
          </cell>
          <cell r="B91" t="str">
            <v>INSECTICIDE</v>
          </cell>
          <cell r="C91" t="str">
            <v>Blackhawk</v>
          </cell>
          <cell r="E91" t="str">
            <v>LB</v>
          </cell>
          <cell r="F91" t="str">
            <v>OZ</v>
          </cell>
          <cell r="G91">
            <v>135</v>
          </cell>
          <cell r="H91">
            <v>90</v>
          </cell>
          <cell r="I91">
            <v>112.5</v>
          </cell>
          <cell r="J91" t="str">
            <v>spinosad (Blackhawk)</v>
          </cell>
        </row>
        <row r="92">
          <cell r="A92">
            <v>99</v>
          </cell>
          <cell r="B92" t="str">
            <v>HERBICIDE</v>
          </cell>
          <cell r="C92" t="str">
            <v>PREFAR 4E</v>
          </cell>
          <cell r="E92" t="str">
            <v>GAL</v>
          </cell>
          <cell r="G92">
            <v>75.599999999999994</v>
          </cell>
          <cell r="H92">
            <v>50.4</v>
          </cell>
          <cell r="I92">
            <v>63</v>
          </cell>
          <cell r="J92" t="str">
            <v>bensulide (Prefar)</v>
          </cell>
        </row>
        <row r="93">
          <cell r="A93">
            <v>100</v>
          </cell>
          <cell r="B93" t="str">
            <v>DEFOLIANT</v>
          </cell>
          <cell r="C93" t="str">
            <v>PREP</v>
          </cell>
          <cell r="D93" t="str">
            <v>BAYER</v>
          </cell>
          <cell r="E93" t="str">
            <v>GAL</v>
          </cell>
          <cell r="F93" t="str">
            <v>PT</v>
          </cell>
          <cell r="G93">
            <v>70.59</v>
          </cell>
          <cell r="H93">
            <v>47.06</v>
          </cell>
          <cell r="I93">
            <v>58.825000000000003</v>
          </cell>
          <cell r="J93" t="str">
            <v>ethephon (Prep)</v>
          </cell>
        </row>
        <row r="94">
          <cell r="A94">
            <v>101</v>
          </cell>
          <cell r="B94" t="str">
            <v>GROWTH REG</v>
          </cell>
          <cell r="C94" t="str">
            <v>PRIME PLUS</v>
          </cell>
          <cell r="E94" t="str">
            <v>GAL</v>
          </cell>
          <cell r="F94" t="str">
            <v>QT</v>
          </cell>
          <cell r="G94">
            <v>73.5</v>
          </cell>
          <cell r="H94">
            <v>49</v>
          </cell>
          <cell r="I94">
            <v>61.25</v>
          </cell>
          <cell r="J94" t="str">
            <v>Prime +</v>
          </cell>
        </row>
        <row r="95">
          <cell r="A95">
            <v>102</v>
          </cell>
          <cell r="B95" t="str">
            <v>HERBICIDE</v>
          </cell>
          <cell r="C95" t="str">
            <v>PRINCEP 4L</v>
          </cell>
          <cell r="D95" t="str">
            <v>SYNGENTA</v>
          </cell>
          <cell r="E95" t="str">
            <v>GAL</v>
          </cell>
          <cell r="F95" t="str">
            <v>GAL</v>
          </cell>
          <cell r="G95">
            <v>22.950000000000003</v>
          </cell>
          <cell r="H95">
            <v>15.3</v>
          </cell>
          <cell r="I95">
            <v>19.125</v>
          </cell>
          <cell r="J95" t="str">
            <v>simazine (Princep)</v>
          </cell>
        </row>
        <row r="96">
          <cell r="A96">
            <v>104</v>
          </cell>
          <cell r="B96" t="str">
            <v>HERBICIDE</v>
          </cell>
          <cell r="C96" t="str">
            <v>PROWL 3.3L</v>
          </cell>
          <cell r="D96" t="str">
            <v>BASF</v>
          </cell>
          <cell r="E96" t="str">
            <v>GAL</v>
          </cell>
          <cell r="F96" t="str">
            <v>PT</v>
          </cell>
          <cell r="G96">
            <v>60</v>
          </cell>
          <cell r="H96">
            <v>40</v>
          </cell>
          <cell r="I96">
            <v>50</v>
          </cell>
          <cell r="J96" t="str">
            <v>pendimethalin (Prowl)</v>
          </cell>
        </row>
        <row r="97">
          <cell r="A97">
            <v>106</v>
          </cell>
          <cell r="B97" t="str">
            <v>FUNGICIDE</v>
          </cell>
          <cell r="C97" t="str">
            <v>RIDOMIL 2E</v>
          </cell>
          <cell r="D97" t="str">
            <v>SYNGENTA</v>
          </cell>
          <cell r="E97" t="str">
            <v>GAL</v>
          </cell>
          <cell r="F97" t="str">
            <v>PT</v>
          </cell>
          <cell r="G97">
            <v>398.25</v>
          </cell>
          <cell r="H97">
            <v>265.5</v>
          </cell>
          <cell r="I97">
            <v>331.875</v>
          </cell>
          <cell r="J97" t="str">
            <v>metalaxyl (Ridomil)</v>
          </cell>
        </row>
        <row r="98">
          <cell r="A98">
            <v>107</v>
          </cell>
          <cell r="B98" t="str">
            <v>FUNGICIDE</v>
          </cell>
          <cell r="C98" t="str">
            <v>ORONDIS GOLD</v>
          </cell>
          <cell r="D98" t="str">
            <v>SYNGENTA</v>
          </cell>
          <cell r="E98" t="str">
            <v>GAL</v>
          </cell>
          <cell r="F98" t="str">
            <v>OZ</v>
          </cell>
          <cell r="G98">
            <v>266</v>
          </cell>
          <cell r="H98">
            <v>300.25</v>
          </cell>
          <cell r="I98">
            <v>283.125</v>
          </cell>
          <cell r="J98" t="str">
            <v>mefenoxam (Ordondis Gold)</v>
          </cell>
        </row>
        <row r="99">
          <cell r="A99">
            <v>108</v>
          </cell>
          <cell r="B99" t="str">
            <v>FUNGICIDE</v>
          </cell>
          <cell r="C99" t="str">
            <v>RONILAN</v>
          </cell>
          <cell r="E99" t="str">
            <v>LB</v>
          </cell>
          <cell r="G99">
            <v>25.650000000000002</v>
          </cell>
          <cell r="H99">
            <v>17.100000000000001</v>
          </cell>
          <cell r="I99">
            <v>21.375</v>
          </cell>
          <cell r="J99" t="str">
            <v>vinclozolin (Ronilan)</v>
          </cell>
        </row>
        <row r="100">
          <cell r="A100">
            <v>109</v>
          </cell>
          <cell r="B100" t="str">
            <v>HERBICIDE</v>
          </cell>
          <cell r="C100" t="str">
            <v>ROUNDUP POMERMAX</v>
          </cell>
          <cell r="D100" t="str">
            <v>MONSANTO</v>
          </cell>
          <cell r="E100" t="str">
            <v>GAL</v>
          </cell>
          <cell r="F100" t="str">
            <v>QT</v>
          </cell>
          <cell r="G100">
            <v>27</v>
          </cell>
          <cell r="H100">
            <v>18</v>
          </cell>
          <cell r="I100">
            <v>22.5</v>
          </cell>
          <cell r="J100" t="str">
            <v>glyphosate (Roundup ultra)</v>
          </cell>
        </row>
        <row r="101">
          <cell r="A101">
            <v>110</v>
          </cell>
          <cell r="B101" t="str">
            <v>FUMIGANT</v>
          </cell>
          <cell r="C101" t="str">
            <v>ROVRAL</v>
          </cell>
          <cell r="E101" t="str">
            <v>LB</v>
          </cell>
          <cell r="G101">
            <v>21.9</v>
          </cell>
          <cell r="H101">
            <v>14.6</v>
          </cell>
          <cell r="I101">
            <v>18.25</v>
          </cell>
          <cell r="J101" t="str">
            <v>iprodione (Rovral)</v>
          </cell>
        </row>
        <row r="102">
          <cell r="A102">
            <v>111</v>
          </cell>
          <cell r="B102" t="str">
            <v>GROWTH REG.</v>
          </cell>
          <cell r="C102" t="str">
            <v>ROYAL MH30</v>
          </cell>
          <cell r="E102" t="str">
            <v>GAL</v>
          </cell>
          <cell r="F102" t="str">
            <v>GAL</v>
          </cell>
          <cell r="G102">
            <v>17.25</v>
          </cell>
          <cell r="H102">
            <v>11.5</v>
          </cell>
          <cell r="I102">
            <v>14.375</v>
          </cell>
          <cell r="J102" t="str">
            <v>maleic hydrazide (Royal)</v>
          </cell>
        </row>
        <row r="103">
          <cell r="A103">
            <v>112</v>
          </cell>
          <cell r="B103" t="str">
            <v>FUNGICIDE</v>
          </cell>
          <cell r="C103" t="str">
            <v>RUBIGAN</v>
          </cell>
          <cell r="E103" t="str">
            <v>GAL</v>
          </cell>
          <cell r="G103">
            <v>116.10000000000001</v>
          </cell>
          <cell r="H103">
            <v>77.400000000000006</v>
          </cell>
          <cell r="I103">
            <v>96.75</v>
          </cell>
          <cell r="J103" t="str">
            <v>fenarimol (Rubigan)</v>
          </cell>
        </row>
        <row r="104">
          <cell r="A104">
            <v>113</v>
          </cell>
          <cell r="B104" t="str">
            <v>HERBICIDE</v>
          </cell>
          <cell r="C104" t="str">
            <v>SCEPTER</v>
          </cell>
          <cell r="D104" t="str">
            <v>BASF</v>
          </cell>
          <cell r="E104" t="str">
            <v>OZ</v>
          </cell>
          <cell r="G104">
            <v>7.5</v>
          </cell>
          <cell r="H104">
            <v>5</v>
          </cell>
          <cell r="I104">
            <v>6.25</v>
          </cell>
          <cell r="J104" t="str">
            <v>imazaquin (Scepter)</v>
          </cell>
        </row>
        <row r="105">
          <cell r="A105">
            <v>114</v>
          </cell>
          <cell r="B105" t="str">
            <v>INSECTICIDE</v>
          </cell>
          <cell r="C105" t="str">
            <v>Velum Total</v>
          </cell>
          <cell r="D105" t="str">
            <v>BAyer</v>
          </cell>
          <cell r="E105" t="str">
            <v>OZ</v>
          </cell>
          <cell r="F105" t="str">
            <v>OZ</v>
          </cell>
          <cell r="G105">
            <v>2.94</v>
          </cell>
          <cell r="H105">
            <v>1.96</v>
          </cell>
          <cell r="I105">
            <v>2.4500000000000002</v>
          </cell>
          <cell r="J105" t="str">
            <v>tralomethrin (Scout)</v>
          </cell>
        </row>
        <row r="106">
          <cell r="A106">
            <v>115</v>
          </cell>
          <cell r="B106" t="str">
            <v>INSECTICIDE</v>
          </cell>
          <cell r="C106" t="str">
            <v>SEVIN 80S</v>
          </cell>
          <cell r="E106" t="str">
            <v>LB</v>
          </cell>
          <cell r="F106" t="str">
            <v>LB</v>
          </cell>
          <cell r="G106">
            <v>9.4499999999999993</v>
          </cell>
          <cell r="H106">
            <v>6.3</v>
          </cell>
          <cell r="I106">
            <v>7.875</v>
          </cell>
          <cell r="J106" t="str">
            <v>carbaryl (Sevin)</v>
          </cell>
        </row>
        <row r="107">
          <cell r="A107">
            <v>116</v>
          </cell>
          <cell r="B107" t="str">
            <v>HERBICIDE</v>
          </cell>
          <cell r="C107" t="str">
            <v>SONALAN</v>
          </cell>
          <cell r="D107" t="str">
            <v>DOW</v>
          </cell>
          <cell r="E107" t="str">
            <v>GAL</v>
          </cell>
          <cell r="G107">
            <v>43.2</v>
          </cell>
          <cell r="H107">
            <v>28.8</v>
          </cell>
          <cell r="I107">
            <v>36</v>
          </cell>
          <cell r="J107" t="str">
            <v>ethalfluralin (Sonalan)</v>
          </cell>
        </row>
        <row r="108">
          <cell r="A108">
            <v>117</v>
          </cell>
          <cell r="B108" t="str">
            <v>HERBICIDE</v>
          </cell>
          <cell r="C108" t="str">
            <v>STAPLE</v>
          </cell>
          <cell r="D108" t="str">
            <v>DUPONT</v>
          </cell>
          <cell r="E108" t="str">
            <v>OZ</v>
          </cell>
          <cell r="F108" t="str">
            <v>OZ</v>
          </cell>
          <cell r="G108">
            <v>14.580000000000002</v>
          </cell>
          <cell r="H108">
            <v>9.7200000000000006</v>
          </cell>
          <cell r="I108">
            <v>12.150000000000002</v>
          </cell>
          <cell r="J108" t="str">
            <v>pyrithiobac (Staple)</v>
          </cell>
        </row>
        <row r="109">
          <cell r="A109">
            <v>118</v>
          </cell>
          <cell r="B109" t="str">
            <v>HERBICIDE</v>
          </cell>
          <cell r="C109" t="str">
            <v>SURFLAN 4AS</v>
          </cell>
          <cell r="E109" t="str">
            <v>GAL</v>
          </cell>
          <cell r="F109" t="str">
            <v>GAL</v>
          </cell>
          <cell r="G109">
            <v>116.10000000000001</v>
          </cell>
          <cell r="H109">
            <v>77.400000000000006</v>
          </cell>
          <cell r="I109">
            <v>96.75</v>
          </cell>
          <cell r="J109" t="str">
            <v>oryzalin (Surflan)</v>
          </cell>
        </row>
        <row r="110">
          <cell r="A110">
            <v>120</v>
          </cell>
          <cell r="B110" t="str">
            <v>HERBICIDE</v>
          </cell>
          <cell r="C110" t="str">
            <v>SUTAN + 6.7E</v>
          </cell>
          <cell r="E110" t="str">
            <v>GAL</v>
          </cell>
          <cell r="F110" t="str">
            <v>PT</v>
          </cell>
          <cell r="G110">
            <v>32.400000000000006</v>
          </cell>
          <cell r="H110">
            <v>21.6</v>
          </cell>
          <cell r="I110">
            <v>27.000000000000004</v>
          </cell>
          <cell r="J110" t="str">
            <v>butylate (Sutan)</v>
          </cell>
        </row>
        <row r="111">
          <cell r="A111">
            <v>121</v>
          </cell>
          <cell r="B111" t="str">
            <v>FUNGICIDE</v>
          </cell>
          <cell r="C111" t="str">
            <v>SYLLIT</v>
          </cell>
          <cell r="E111" t="str">
            <v>LB</v>
          </cell>
          <cell r="G111">
            <v>63.449999999999996</v>
          </cell>
          <cell r="H111">
            <v>42.3</v>
          </cell>
          <cell r="I111">
            <v>52.875</v>
          </cell>
          <cell r="J111" t="str">
            <v>dodine (Syllit)</v>
          </cell>
        </row>
        <row r="112">
          <cell r="A112">
            <v>122</v>
          </cell>
          <cell r="B112" t="str">
            <v>FUMIGANT</v>
          </cell>
          <cell r="C112" t="str">
            <v>TELONE II</v>
          </cell>
          <cell r="D112" t="str">
            <v>DOW</v>
          </cell>
          <cell r="E112" t="str">
            <v>GAL</v>
          </cell>
          <cell r="F112" t="str">
            <v>GAL</v>
          </cell>
          <cell r="G112">
            <v>24</v>
          </cell>
          <cell r="H112">
            <v>16</v>
          </cell>
          <cell r="I112">
            <v>20</v>
          </cell>
          <cell r="J112" t="str">
            <v>dichloropropene (Telone II)</v>
          </cell>
        </row>
        <row r="113">
          <cell r="A113">
            <v>123</v>
          </cell>
          <cell r="B113" t="str">
            <v>FUMIGANT</v>
          </cell>
          <cell r="C113" t="str">
            <v>TELONE C-17</v>
          </cell>
          <cell r="D113" t="str">
            <v>DOW</v>
          </cell>
          <cell r="E113" t="str">
            <v>GAL</v>
          </cell>
          <cell r="F113" t="str">
            <v>GAL</v>
          </cell>
          <cell r="G113">
            <v>31.589999999999996</v>
          </cell>
          <cell r="H113">
            <v>21.06</v>
          </cell>
          <cell r="I113">
            <v>26.324999999999996</v>
          </cell>
          <cell r="J113" t="str">
            <v>dichloropropene+chloropicrin (Telone C17)</v>
          </cell>
        </row>
        <row r="114">
          <cell r="A114">
            <v>124</v>
          </cell>
          <cell r="B114" t="str">
            <v>INSEC/NEMAT</v>
          </cell>
          <cell r="C114" t="str">
            <v>TEMIK 15G</v>
          </cell>
          <cell r="D114" t="str">
            <v>BAYER</v>
          </cell>
          <cell r="E114" t="str">
            <v>LB</v>
          </cell>
          <cell r="F114" t="str">
            <v>LB</v>
          </cell>
          <cell r="G114">
            <v>5.25</v>
          </cell>
          <cell r="H114">
            <v>3.5</v>
          </cell>
          <cell r="I114">
            <v>4.375</v>
          </cell>
          <cell r="J114" t="str">
            <v>aldicarb (Temik)</v>
          </cell>
        </row>
        <row r="115">
          <cell r="A115">
            <v>125</v>
          </cell>
          <cell r="B115" t="str">
            <v>INSECTICIDE</v>
          </cell>
          <cell r="C115" t="str">
            <v>THIODAN 3EC / THIONEX 3EC</v>
          </cell>
          <cell r="E115" t="str">
            <v>GAL</v>
          </cell>
          <cell r="F115" t="str">
            <v>GAL</v>
          </cell>
          <cell r="G115">
            <v>42</v>
          </cell>
          <cell r="H115">
            <v>28</v>
          </cell>
          <cell r="I115">
            <v>35</v>
          </cell>
          <cell r="J115" t="str">
            <v>endosulfan (Thiodan)</v>
          </cell>
        </row>
        <row r="116">
          <cell r="A116">
            <v>126</v>
          </cell>
          <cell r="B116" t="str">
            <v>FUNGICIDE</v>
          </cell>
          <cell r="C116" t="str">
            <v>THIRAM</v>
          </cell>
          <cell r="E116" t="str">
            <v>LB</v>
          </cell>
          <cell r="G116">
            <v>4.0500000000000007</v>
          </cell>
          <cell r="H116">
            <v>2.7</v>
          </cell>
          <cell r="I116">
            <v>3.3750000000000004</v>
          </cell>
          <cell r="J116" t="str">
            <v>thiram</v>
          </cell>
        </row>
        <row r="117">
          <cell r="A117">
            <v>127</v>
          </cell>
          <cell r="B117" t="str">
            <v>FUNGICIDE</v>
          </cell>
          <cell r="C117" t="str">
            <v>TILT</v>
          </cell>
          <cell r="E117" t="str">
            <v>GAL</v>
          </cell>
          <cell r="F117" t="str">
            <v>OZ</v>
          </cell>
          <cell r="G117">
            <v>445.5</v>
          </cell>
          <cell r="H117">
            <v>297</v>
          </cell>
          <cell r="I117">
            <v>371.25</v>
          </cell>
          <cell r="J117" t="str">
            <v>propiconazole (Tilt)</v>
          </cell>
        </row>
        <row r="118">
          <cell r="A118">
            <v>128</v>
          </cell>
          <cell r="B118" t="str">
            <v>FUNGICIDE</v>
          </cell>
          <cell r="C118" t="str">
            <v>TOPSIN 70WP</v>
          </cell>
          <cell r="E118" t="str">
            <v>LB</v>
          </cell>
          <cell r="F118" t="str">
            <v>LB</v>
          </cell>
          <cell r="G118">
            <v>21.721499999999999</v>
          </cell>
          <cell r="H118">
            <v>14.481</v>
          </cell>
          <cell r="I118">
            <v>18.10125</v>
          </cell>
          <cell r="J118" t="str">
            <v>thiophanate-methyl (Topsin)</v>
          </cell>
        </row>
        <row r="119">
          <cell r="A119">
            <v>129</v>
          </cell>
          <cell r="B119" t="str">
            <v>HERBICIDE</v>
          </cell>
          <cell r="C119" t="str">
            <v>TREFLAN EC / DINTEC 4L</v>
          </cell>
          <cell r="D119" t="str">
            <v>DOW</v>
          </cell>
          <cell r="E119" t="str">
            <v>GAL</v>
          </cell>
          <cell r="F119" t="str">
            <v>PT</v>
          </cell>
          <cell r="G119">
            <v>37.935000000000002</v>
          </cell>
          <cell r="H119">
            <v>25.29</v>
          </cell>
          <cell r="I119">
            <v>31.612500000000001</v>
          </cell>
          <cell r="J119" t="str">
            <v>trifluralin (Treflan EC)</v>
          </cell>
        </row>
        <row r="120">
          <cell r="A120">
            <v>131</v>
          </cell>
          <cell r="B120" t="str">
            <v>FUMIGANT</v>
          </cell>
          <cell r="C120" t="str">
            <v>VAPAM</v>
          </cell>
          <cell r="E120" t="str">
            <v>GAL</v>
          </cell>
          <cell r="G120">
            <v>5.4</v>
          </cell>
          <cell r="H120">
            <v>3.6</v>
          </cell>
          <cell r="I120">
            <v>4.5</v>
          </cell>
          <cell r="J120" t="str">
            <v>metam-sodium (Vapam)</v>
          </cell>
        </row>
        <row r="121">
          <cell r="A121">
            <v>132</v>
          </cell>
          <cell r="B121" t="str">
            <v>HERBICIDE</v>
          </cell>
          <cell r="C121" t="str">
            <v>VERNAM 7E</v>
          </cell>
          <cell r="E121" t="str">
            <v>GAL</v>
          </cell>
          <cell r="G121">
            <v>47.25</v>
          </cell>
          <cell r="H121">
            <v>31.5</v>
          </cell>
          <cell r="I121">
            <v>39.375</v>
          </cell>
          <cell r="J121" t="str">
            <v>vernolate (Vernam)</v>
          </cell>
        </row>
        <row r="122">
          <cell r="A122">
            <v>134</v>
          </cell>
          <cell r="B122" t="str">
            <v>FUNGICIDE</v>
          </cell>
          <cell r="C122" t="str">
            <v xml:space="preserve">ZIRAM </v>
          </cell>
          <cell r="E122" t="str">
            <v>LB</v>
          </cell>
          <cell r="F122" t="str">
            <v>LB</v>
          </cell>
          <cell r="G122">
            <v>4.59</v>
          </cell>
          <cell r="H122">
            <v>3.06</v>
          </cell>
          <cell r="I122">
            <v>3.8250000000000002</v>
          </cell>
          <cell r="J122" t="str">
            <v>ziram</v>
          </cell>
        </row>
        <row r="123">
          <cell r="A123">
            <v>135</v>
          </cell>
          <cell r="B123" t="str">
            <v>SURFACTANT</v>
          </cell>
          <cell r="C123" t="str">
            <v>SURFACTANT</v>
          </cell>
          <cell r="E123" t="str">
            <v>GAL</v>
          </cell>
          <cell r="F123" t="str">
            <v>QT</v>
          </cell>
          <cell r="G123">
            <v>14.850000000000001</v>
          </cell>
          <cell r="H123">
            <v>9.9</v>
          </cell>
          <cell r="I123">
            <v>12.375</v>
          </cell>
          <cell r="J123" t="str">
            <v>surfactant</v>
          </cell>
        </row>
        <row r="124">
          <cell r="A124">
            <v>136</v>
          </cell>
          <cell r="B124" t="str">
            <v>FUNGICIDE</v>
          </cell>
          <cell r="C124" t="str">
            <v>MUSCLE</v>
          </cell>
          <cell r="E124" t="str">
            <v>GAL</v>
          </cell>
          <cell r="F124" t="str">
            <v>OZ</v>
          </cell>
          <cell r="G124">
            <v>60</v>
          </cell>
          <cell r="H124">
            <v>40</v>
          </cell>
          <cell r="I124">
            <v>50</v>
          </cell>
          <cell r="J124" t="str">
            <v>Chlorothalonil + tebuconazole</v>
          </cell>
        </row>
        <row r="125">
          <cell r="A125">
            <v>137</v>
          </cell>
          <cell r="B125" t="str">
            <v>INSECTICIDE</v>
          </cell>
          <cell r="C125" t="str">
            <v>WARRIOR T</v>
          </cell>
          <cell r="E125" t="str">
            <v>GAL</v>
          </cell>
          <cell r="F125" t="str">
            <v>OZ</v>
          </cell>
          <cell r="G125">
            <v>125</v>
          </cell>
          <cell r="H125">
            <v>150</v>
          </cell>
          <cell r="I125">
            <v>137.5</v>
          </cell>
          <cell r="J125" t="str">
            <v>lambda-cyhalothrin (Warrior T)</v>
          </cell>
        </row>
        <row r="126">
          <cell r="A126">
            <v>138</v>
          </cell>
          <cell r="B126" t="str">
            <v>HERBICIDE</v>
          </cell>
          <cell r="C126" t="str">
            <v>CAPAROL 4L</v>
          </cell>
          <cell r="D126" t="str">
            <v>SYNGENTA</v>
          </cell>
          <cell r="E126" t="str">
            <v>GAL</v>
          </cell>
          <cell r="F126" t="str">
            <v>PT</v>
          </cell>
          <cell r="G126">
            <v>37.5</v>
          </cell>
          <cell r="H126">
            <v>25</v>
          </cell>
          <cell r="I126">
            <v>31.25</v>
          </cell>
          <cell r="J126" t="str">
            <v>prometryn (Caparol)</v>
          </cell>
        </row>
        <row r="127">
          <cell r="A127">
            <v>139</v>
          </cell>
          <cell r="B127" t="str">
            <v>HERBICIDE</v>
          </cell>
          <cell r="C127" t="str">
            <v>EVIK DF</v>
          </cell>
          <cell r="D127" t="str">
            <v>SYNGENTA</v>
          </cell>
          <cell r="E127" t="str">
            <v>LB</v>
          </cell>
          <cell r="F127" t="str">
            <v>LB</v>
          </cell>
          <cell r="G127">
            <v>9.4499999999999993</v>
          </cell>
          <cell r="H127">
            <v>6.3</v>
          </cell>
          <cell r="I127">
            <v>7.875</v>
          </cell>
          <cell r="J127" t="str">
            <v>ametryn (Evik)</v>
          </cell>
        </row>
        <row r="128">
          <cell r="A128">
            <v>140</v>
          </cell>
          <cell r="B128" t="str">
            <v>INSECTICIDE</v>
          </cell>
          <cell r="C128" t="str">
            <v>ADMIRE PRO SC43</v>
          </cell>
          <cell r="D128" t="str">
            <v>BAYER</v>
          </cell>
          <cell r="E128" t="str">
            <v>OZ</v>
          </cell>
          <cell r="F128" t="str">
            <v>OZ</v>
          </cell>
          <cell r="G128">
            <v>1.5750000000000002</v>
          </cell>
          <cell r="H128">
            <v>1.05</v>
          </cell>
          <cell r="I128">
            <v>1.3125</v>
          </cell>
          <cell r="J128" t="str">
            <v>imidacloprid (Admire Pro)</v>
          </cell>
        </row>
        <row r="129">
          <cell r="A129">
            <v>141</v>
          </cell>
          <cell r="B129" t="str">
            <v>INSECTICIDE</v>
          </cell>
          <cell r="C129" t="str">
            <v xml:space="preserve">PROVADO </v>
          </cell>
          <cell r="D129" t="str">
            <v>BAYER</v>
          </cell>
          <cell r="E129" t="str">
            <v>GAL</v>
          </cell>
          <cell r="F129" t="str">
            <v>OZ</v>
          </cell>
          <cell r="G129">
            <v>139.5</v>
          </cell>
          <cell r="H129">
            <v>93</v>
          </cell>
          <cell r="I129">
            <v>116.25</v>
          </cell>
          <cell r="J129" t="str">
            <v>imidacloprid (Provado)</v>
          </cell>
        </row>
        <row r="130">
          <cell r="A130">
            <v>142</v>
          </cell>
          <cell r="B130" t="str">
            <v>INSECTICIDE</v>
          </cell>
          <cell r="C130" t="str">
            <v>SPINTOR</v>
          </cell>
          <cell r="D130" t="str">
            <v>DOW</v>
          </cell>
          <cell r="E130" t="str">
            <v>GAL</v>
          </cell>
          <cell r="F130" t="str">
            <v>OZ</v>
          </cell>
          <cell r="G130">
            <v>975</v>
          </cell>
          <cell r="H130">
            <v>650</v>
          </cell>
          <cell r="I130">
            <v>812.5</v>
          </cell>
          <cell r="J130" t="str">
            <v>spinosad (Spintor)</v>
          </cell>
        </row>
        <row r="131">
          <cell r="A131">
            <v>143</v>
          </cell>
          <cell r="B131" t="str">
            <v>INSECTICIDE</v>
          </cell>
          <cell r="C131" t="str">
            <v>STEWARD</v>
          </cell>
          <cell r="D131" t="str">
            <v>DUPONT</v>
          </cell>
          <cell r="E131" t="str">
            <v>GAL</v>
          </cell>
          <cell r="F131" t="str">
            <v>OZ</v>
          </cell>
          <cell r="G131">
            <v>245</v>
          </cell>
          <cell r="H131">
            <v>245</v>
          </cell>
          <cell r="I131">
            <v>245</v>
          </cell>
          <cell r="J131" t="str">
            <v>indoxacarb (Steward)</v>
          </cell>
        </row>
        <row r="132">
          <cell r="A132">
            <v>144</v>
          </cell>
          <cell r="B132" t="str">
            <v>INSECTICIDE</v>
          </cell>
          <cell r="C132" t="str">
            <v>DICOFOL</v>
          </cell>
          <cell r="D132" t="str">
            <v>DOW</v>
          </cell>
          <cell r="E132" t="str">
            <v>GAL</v>
          </cell>
          <cell r="G132">
            <v>54</v>
          </cell>
          <cell r="H132">
            <v>36</v>
          </cell>
          <cell r="I132">
            <v>45</v>
          </cell>
          <cell r="J132" t="str">
            <v xml:space="preserve">dicofol </v>
          </cell>
        </row>
        <row r="133">
          <cell r="A133">
            <v>145</v>
          </cell>
          <cell r="B133" t="str">
            <v>INSECTICIDE</v>
          </cell>
          <cell r="C133" t="str">
            <v>PENNCAP M</v>
          </cell>
          <cell r="E133" t="str">
            <v>GAL</v>
          </cell>
          <cell r="F133" t="str">
            <v>PT</v>
          </cell>
          <cell r="G133">
            <v>35.099999999999994</v>
          </cell>
          <cell r="H133">
            <v>23.4</v>
          </cell>
          <cell r="I133">
            <v>29.249999999999996</v>
          </cell>
          <cell r="J133" t="str">
            <v>methyl-parathion (Penncap M)</v>
          </cell>
        </row>
        <row r="134">
          <cell r="A134">
            <v>146</v>
          </cell>
          <cell r="B134" t="str">
            <v>INSECTICIDE</v>
          </cell>
          <cell r="C134" t="str">
            <v>BAYTHROID</v>
          </cell>
          <cell r="D134" t="str">
            <v>BAYER</v>
          </cell>
          <cell r="E134" t="str">
            <v>GAL</v>
          </cell>
          <cell r="F134" t="str">
            <v>OZ</v>
          </cell>
          <cell r="G134">
            <v>217.5</v>
          </cell>
          <cell r="H134">
            <v>145</v>
          </cell>
          <cell r="I134">
            <v>181.25</v>
          </cell>
          <cell r="J134" t="str">
            <v>cyfluthrin (Baythroid)</v>
          </cell>
        </row>
        <row r="135">
          <cell r="A135">
            <v>147</v>
          </cell>
          <cell r="B135" t="str">
            <v>INSECTICIDE</v>
          </cell>
          <cell r="C135" t="str">
            <v>DANITOL</v>
          </cell>
          <cell r="D135" t="str">
            <v>VALENT</v>
          </cell>
          <cell r="E135" t="str">
            <v>GAL</v>
          </cell>
          <cell r="G135">
            <v>198.45000000000002</v>
          </cell>
          <cell r="H135">
            <v>132.30000000000001</v>
          </cell>
          <cell r="I135">
            <v>165.375</v>
          </cell>
          <cell r="J135" t="str">
            <v>fenpropathrin (Danitol)</v>
          </cell>
        </row>
        <row r="136">
          <cell r="A136">
            <v>148</v>
          </cell>
          <cell r="B136" t="str">
            <v>INSECTICIDE</v>
          </cell>
          <cell r="C136" t="str">
            <v>AGRIMEK</v>
          </cell>
          <cell r="E136" t="str">
            <v>GAL</v>
          </cell>
          <cell r="G136">
            <v>880.19999999999993</v>
          </cell>
          <cell r="H136">
            <v>586.79999999999995</v>
          </cell>
          <cell r="I136">
            <v>733.5</v>
          </cell>
          <cell r="J136" t="str">
            <v>abamectin (Agrimek)</v>
          </cell>
        </row>
        <row r="137">
          <cell r="A137">
            <v>149</v>
          </cell>
          <cell r="B137" t="str">
            <v>INSECTICIDE</v>
          </cell>
          <cell r="C137" t="str">
            <v xml:space="preserve">GUTHION </v>
          </cell>
          <cell r="E137" t="str">
            <v>LB</v>
          </cell>
          <cell r="F137" t="str">
            <v>LB</v>
          </cell>
          <cell r="G137">
            <v>12.149999999999999</v>
          </cell>
          <cell r="H137">
            <v>8.1</v>
          </cell>
          <cell r="I137">
            <v>10.125</v>
          </cell>
          <cell r="J137" t="str">
            <v>azinphosmethyl (Guthion)</v>
          </cell>
        </row>
        <row r="138">
          <cell r="A138">
            <v>150</v>
          </cell>
          <cell r="B138" t="str">
            <v>INSECTICIDE</v>
          </cell>
          <cell r="C138" t="str">
            <v>IMIDAM 70W</v>
          </cell>
          <cell r="E138" t="str">
            <v>LB</v>
          </cell>
          <cell r="F138" t="str">
            <v>LB</v>
          </cell>
          <cell r="G138">
            <v>18.825000000000003</v>
          </cell>
          <cell r="H138">
            <v>12.55</v>
          </cell>
          <cell r="I138">
            <v>15.687500000000002</v>
          </cell>
          <cell r="J138" t="str">
            <v>phosmet (Imidam)</v>
          </cell>
        </row>
        <row r="139">
          <cell r="A139">
            <v>151</v>
          </cell>
          <cell r="B139" t="str">
            <v>INSECTICIDE</v>
          </cell>
          <cell r="C139" t="str">
            <v>CARZOL SP</v>
          </cell>
          <cell r="E139" t="str">
            <v>LB</v>
          </cell>
          <cell r="F139" t="str">
            <v>LB</v>
          </cell>
          <cell r="G139">
            <v>58.050000000000004</v>
          </cell>
          <cell r="H139">
            <v>38.700000000000003</v>
          </cell>
          <cell r="I139">
            <v>48.375</v>
          </cell>
          <cell r="J139" t="str">
            <v>formetanate hydrochloride (Carzol)</v>
          </cell>
        </row>
        <row r="140">
          <cell r="A140">
            <v>152</v>
          </cell>
          <cell r="B140" t="str">
            <v>FUNGICIDE</v>
          </cell>
          <cell r="C140" t="str">
            <v>SULFUR 90W</v>
          </cell>
          <cell r="E140" t="str">
            <v>LB</v>
          </cell>
          <cell r="F140" t="str">
            <v>LB</v>
          </cell>
          <cell r="G140">
            <v>15</v>
          </cell>
          <cell r="H140">
            <v>10</v>
          </cell>
          <cell r="I140">
            <v>12.5</v>
          </cell>
          <cell r="J140" t="str">
            <v>sulfur 90%</v>
          </cell>
        </row>
        <row r="141">
          <cell r="A141">
            <v>153</v>
          </cell>
          <cell r="B141" t="str">
            <v>HERBICIDE</v>
          </cell>
          <cell r="C141" t="str">
            <v>KARMEX DF</v>
          </cell>
          <cell r="D141" t="str">
            <v>DUPONT</v>
          </cell>
          <cell r="E141" t="str">
            <v>LB</v>
          </cell>
          <cell r="F141" t="str">
            <v>LB</v>
          </cell>
          <cell r="G141">
            <v>10.68</v>
          </cell>
          <cell r="H141">
            <v>7.12</v>
          </cell>
          <cell r="I141">
            <v>8.9</v>
          </cell>
          <cell r="J141" t="str">
            <v>diuron (Karmex)</v>
          </cell>
        </row>
        <row r="142">
          <cell r="A142">
            <v>154</v>
          </cell>
          <cell r="B142" t="str">
            <v>HERBICIDE</v>
          </cell>
          <cell r="C142" t="str">
            <v>SINBAR 80W</v>
          </cell>
          <cell r="E142" t="str">
            <v>LB</v>
          </cell>
          <cell r="F142" t="str">
            <v>LB</v>
          </cell>
          <cell r="G142">
            <v>40.5</v>
          </cell>
          <cell r="H142">
            <v>27</v>
          </cell>
          <cell r="I142">
            <v>33.75</v>
          </cell>
          <cell r="J142" t="str">
            <v>terbacil (Sinbar)</v>
          </cell>
        </row>
        <row r="143">
          <cell r="A143">
            <v>155</v>
          </cell>
          <cell r="B143" t="str">
            <v>INSECTICIDE</v>
          </cell>
          <cell r="C143" t="str">
            <v>DIMETHOATE 4E</v>
          </cell>
          <cell r="D143" t="str">
            <v>MICROFLO</v>
          </cell>
          <cell r="E143" t="str">
            <v>GAL</v>
          </cell>
          <cell r="F143" t="str">
            <v>PT</v>
          </cell>
          <cell r="G143">
            <v>51.300000000000004</v>
          </cell>
          <cell r="H143">
            <v>34.200000000000003</v>
          </cell>
          <cell r="I143">
            <v>42.75</v>
          </cell>
          <cell r="J143" t="str">
            <v>dimethoate</v>
          </cell>
        </row>
        <row r="144">
          <cell r="A144">
            <v>156</v>
          </cell>
          <cell r="B144" t="str">
            <v>INSECTICIDE</v>
          </cell>
          <cell r="C144" t="str">
            <v>APOLLO</v>
          </cell>
          <cell r="E144" t="str">
            <v>PT</v>
          </cell>
          <cell r="G144">
            <v>229.5</v>
          </cell>
          <cell r="H144">
            <v>153</v>
          </cell>
          <cell r="I144">
            <v>191.25</v>
          </cell>
          <cell r="J144" t="str">
            <v>clofantezine (Apollo)</v>
          </cell>
        </row>
        <row r="145">
          <cell r="A145">
            <v>157</v>
          </cell>
          <cell r="B145" t="str">
            <v>INSECTICIDE</v>
          </cell>
          <cell r="C145" t="str">
            <v>DORMANT OIL</v>
          </cell>
          <cell r="E145" t="str">
            <v>GAL</v>
          </cell>
          <cell r="F145" t="str">
            <v>GAL</v>
          </cell>
          <cell r="G145">
            <v>6.6150000000000002</v>
          </cell>
          <cell r="H145">
            <v>4.41</v>
          </cell>
          <cell r="I145">
            <v>5.5125000000000002</v>
          </cell>
          <cell r="J145" t="str">
            <v>dormant oil</v>
          </cell>
        </row>
        <row r="146">
          <cell r="A146">
            <v>158</v>
          </cell>
          <cell r="B146" t="str">
            <v>HERBICIDE</v>
          </cell>
          <cell r="C146" t="str">
            <v>REMEDY</v>
          </cell>
          <cell r="E146" t="str">
            <v>GAL</v>
          </cell>
          <cell r="F146" t="str">
            <v>PT</v>
          </cell>
          <cell r="G146">
            <v>126.89999999999999</v>
          </cell>
          <cell r="H146">
            <v>84.6</v>
          </cell>
          <cell r="I146">
            <v>105.75</v>
          </cell>
          <cell r="J146" t="str">
            <v>trichlopyr (Remedy)</v>
          </cell>
        </row>
        <row r="147">
          <cell r="A147">
            <v>159</v>
          </cell>
          <cell r="B147" t="str">
            <v>HERBICIDE</v>
          </cell>
          <cell r="C147" t="str">
            <v>GRAZON P+D</v>
          </cell>
          <cell r="E147" t="str">
            <v>GAL</v>
          </cell>
          <cell r="F147" t="str">
            <v>PT</v>
          </cell>
          <cell r="G147">
            <v>54.704999999999998</v>
          </cell>
          <cell r="H147">
            <v>36.47</v>
          </cell>
          <cell r="I147">
            <v>45.587499999999999</v>
          </cell>
          <cell r="J147" t="str">
            <v>picloram+2,4-D (Grazon P+D)</v>
          </cell>
        </row>
        <row r="148">
          <cell r="A148">
            <v>160</v>
          </cell>
          <cell r="B148" t="str">
            <v>HERBICIDE</v>
          </cell>
          <cell r="C148" t="str">
            <v>STARFIRE EC</v>
          </cell>
          <cell r="E148" t="str">
            <v>GAL</v>
          </cell>
          <cell r="F148" t="str">
            <v>OZ</v>
          </cell>
          <cell r="G148">
            <v>48.599999999999994</v>
          </cell>
          <cell r="H148">
            <v>32.4</v>
          </cell>
          <cell r="I148">
            <v>40.5</v>
          </cell>
          <cell r="J148" t="str">
            <v>paraquat (Starfire)</v>
          </cell>
        </row>
        <row r="149">
          <cell r="A149">
            <v>161</v>
          </cell>
          <cell r="B149" t="str">
            <v>HERBICIDE</v>
          </cell>
          <cell r="C149" t="str">
            <v>DUAL MAGNUM EC</v>
          </cell>
          <cell r="D149" t="str">
            <v>SYNGENTA</v>
          </cell>
          <cell r="E149" t="str">
            <v>GAL</v>
          </cell>
          <cell r="F149" t="str">
            <v>PT</v>
          </cell>
          <cell r="G149">
            <v>103.5</v>
          </cell>
          <cell r="H149">
            <v>69</v>
          </cell>
          <cell r="I149">
            <v>86.25</v>
          </cell>
          <cell r="J149" t="str">
            <v>s-metolachlor (Dual Magnum EC)</v>
          </cell>
        </row>
        <row r="150">
          <cell r="A150">
            <v>162</v>
          </cell>
          <cell r="B150" t="str">
            <v>INSECTICIDE</v>
          </cell>
          <cell r="C150" t="str">
            <v>DIAZINON 14G</v>
          </cell>
          <cell r="E150" t="str">
            <v>LB</v>
          </cell>
          <cell r="F150" t="str">
            <v>LB</v>
          </cell>
          <cell r="G150">
            <v>2.7404999999999999</v>
          </cell>
          <cell r="H150">
            <v>1.827</v>
          </cell>
          <cell r="I150">
            <v>2.2837499999999999</v>
          </cell>
          <cell r="J150" t="str">
            <v>diazinon</v>
          </cell>
        </row>
        <row r="151">
          <cell r="A151">
            <v>163</v>
          </cell>
          <cell r="B151" t="str">
            <v>INSECTICIDE</v>
          </cell>
          <cell r="C151" t="str">
            <v>XENTARI</v>
          </cell>
          <cell r="E151" t="str">
            <v>LB</v>
          </cell>
          <cell r="F151" t="str">
            <v>LB</v>
          </cell>
          <cell r="G151">
            <v>29.82</v>
          </cell>
          <cell r="H151">
            <v>19.88</v>
          </cell>
          <cell r="I151">
            <v>24.85</v>
          </cell>
          <cell r="J151" t="str">
            <v>bacillus thuringiensis (Xentari)</v>
          </cell>
        </row>
        <row r="152">
          <cell r="A152">
            <v>164</v>
          </cell>
          <cell r="B152" t="str">
            <v>INSECTICIDE</v>
          </cell>
          <cell r="C152" t="str">
            <v>M-PEDE</v>
          </cell>
          <cell r="D152" t="str">
            <v>DOW</v>
          </cell>
          <cell r="E152" t="str">
            <v>GAL</v>
          </cell>
          <cell r="F152" t="str">
            <v>GAL</v>
          </cell>
          <cell r="G152">
            <v>22.950000000000003</v>
          </cell>
          <cell r="H152">
            <v>15.3</v>
          </cell>
          <cell r="I152">
            <v>19.125</v>
          </cell>
          <cell r="J152" t="str">
            <v>insecticidal soap (M-Pede)</v>
          </cell>
        </row>
        <row r="153">
          <cell r="A153">
            <v>165</v>
          </cell>
          <cell r="B153" t="str">
            <v>INSECTICIDE</v>
          </cell>
          <cell r="C153" t="str">
            <v>SAFE-T-CIDE</v>
          </cell>
          <cell r="E153" t="str">
            <v>GAL</v>
          </cell>
          <cell r="F153" t="str">
            <v>GAL</v>
          </cell>
          <cell r="G153">
            <v>21</v>
          </cell>
          <cell r="H153">
            <v>14</v>
          </cell>
          <cell r="I153">
            <v>17.5</v>
          </cell>
          <cell r="J153" t="str">
            <v>horticultural oil (Safe-T-Cide)</v>
          </cell>
        </row>
        <row r="154">
          <cell r="A154">
            <v>166</v>
          </cell>
          <cell r="B154" t="str">
            <v>FUNGICIDE</v>
          </cell>
          <cell r="C154" t="str">
            <v>THIOLUX DF</v>
          </cell>
          <cell r="E154" t="str">
            <v>LB</v>
          </cell>
          <cell r="F154" t="str">
            <v>LB</v>
          </cell>
          <cell r="G154">
            <v>4.2795000000000005</v>
          </cell>
          <cell r="H154">
            <v>2.8530000000000002</v>
          </cell>
          <cell r="I154">
            <v>3.5662500000000001</v>
          </cell>
          <cell r="J154" t="str">
            <v>sulfur 80% (Thiolux)</v>
          </cell>
        </row>
        <row r="155">
          <cell r="A155">
            <v>167</v>
          </cell>
          <cell r="B155" t="str">
            <v>HERBICIDE</v>
          </cell>
          <cell r="C155" t="str">
            <v>PURSUIT</v>
          </cell>
          <cell r="E155" t="str">
            <v>GAL</v>
          </cell>
          <cell r="F155" t="str">
            <v>OZ</v>
          </cell>
          <cell r="G155">
            <v>525</v>
          </cell>
          <cell r="H155">
            <v>350</v>
          </cell>
          <cell r="I155">
            <v>437.5</v>
          </cell>
          <cell r="J155" t="str">
            <v>imazethapyr (Pursuit)</v>
          </cell>
        </row>
        <row r="156">
          <cell r="A156">
            <v>168</v>
          </cell>
          <cell r="B156" t="str">
            <v>INSECTICIDE</v>
          </cell>
          <cell r="C156" t="str">
            <v>CONFIRM</v>
          </cell>
          <cell r="E156" t="str">
            <v>GAL</v>
          </cell>
          <cell r="F156" t="str">
            <v>GAL</v>
          </cell>
          <cell r="G156">
            <v>247.04999999999998</v>
          </cell>
          <cell r="H156">
            <v>164.7</v>
          </cell>
          <cell r="I156">
            <v>205.875</v>
          </cell>
          <cell r="J156" t="str">
            <v>tebufenozide (Confirm)</v>
          </cell>
        </row>
        <row r="157">
          <cell r="A157">
            <v>169</v>
          </cell>
          <cell r="B157" t="str">
            <v>INSECTICIDE</v>
          </cell>
          <cell r="C157" t="str">
            <v>PROCLAIM</v>
          </cell>
          <cell r="E157" t="str">
            <v>OZ</v>
          </cell>
          <cell r="F157" t="str">
            <v>OZ</v>
          </cell>
          <cell r="G157">
            <v>189.78300000000002</v>
          </cell>
          <cell r="H157">
            <v>126.52200000000002</v>
          </cell>
          <cell r="I157">
            <v>158.15250000000003</v>
          </cell>
          <cell r="J157" t="str">
            <v>emamectin benzoate (Proclaim)</v>
          </cell>
        </row>
        <row r="158">
          <cell r="A158">
            <v>170</v>
          </cell>
          <cell r="B158" t="str">
            <v>FUNGICIDE</v>
          </cell>
          <cell r="C158" t="str">
            <v>ALIETTE</v>
          </cell>
          <cell r="E158" t="str">
            <v>LB</v>
          </cell>
          <cell r="F158" t="str">
            <v>LB</v>
          </cell>
          <cell r="G158">
            <v>22.23</v>
          </cell>
          <cell r="H158">
            <v>14.82</v>
          </cell>
          <cell r="I158">
            <v>18.524999999999999</v>
          </cell>
          <cell r="J158" t="str">
            <v>fosetyl-Al (Aliette)</v>
          </cell>
        </row>
        <row r="159">
          <cell r="A159">
            <v>171</v>
          </cell>
          <cell r="B159" t="str">
            <v>HERBICIDE</v>
          </cell>
          <cell r="C159" t="str">
            <v>ALANAP</v>
          </cell>
          <cell r="E159" t="str">
            <v>GAL</v>
          </cell>
          <cell r="F159" t="str">
            <v>QT</v>
          </cell>
          <cell r="G159">
            <v>55.515000000000001</v>
          </cell>
          <cell r="H159">
            <v>37.01</v>
          </cell>
          <cell r="I159">
            <v>46.262500000000003</v>
          </cell>
          <cell r="J159" t="str">
            <v>napthalam (Alanap)</v>
          </cell>
        </row>
        <row r="160">
          <cell r="A160">
            <v>172</v>
          </cell>
          <cell r="B160" t="str">
            <v>FUNGICIDE</v>
          </cell>
          <cell r="C160" t="str">
            <v>RIDOMIL GOLD PC</v>
          </cell>
          <cell r="E160" t="str">
            <v>LB</v>
          </cell>
          <cell r="F160" t="str">
            <v>LB</v>
          </cell>
          <cell r="G160">
            <v>3.93</v>
          </cell>
          <cell r="H160">
            <v>2.62</v>
          </cell>
          <cell r="I160">
            <v>3.2750000000000004</v>
          </cell>
          <cell r="J160" t="str">
            <v>mefenoxam-PCNB (Orondis Gold)</v>
          </cell>
        </row>
        <row r="161">
          <cell r="A161">
            <v>173</v>
          </cell>
          <cell r="B161" t="str">
            <v>FUMIGANT</v>
          </cell>
          <cell r="C161" t="str">
            <v>BRO-MEAN C50</v>
          </cell>
          <cell r="E161" t="str">
            <v>LB</v>
          </cell>
          <cell r="F161" t="str">
            <v>LB</v>
          </cell>
          <cell r="G161">
            <v>8.7749999999999986</v>
          </cell>
          <cell r="H161">
            <v>5.85</v>
          </cell>
          <cell r="I161">
            <v>7.3124999999999991</v>
          </cell>
          <cell r="J161" t="str">
            <v>methyl bromide+chloropicrin (Bro-Mean C-50)</v>
          </cell>
        </row>
        <row r="162">
          <cell r="A162">
            <v>174</v>
          </cell>
          <cell r="B162" t="str">
            <v>HERBICIDE</v>
          </cell>
          <cell r="C162" t="str">
            <v>SELECT</v>
          </cell>
          <cell r="E162" t="str">
            <v>GAL</v>
          </cell>
          <cell r="F162" t="str">
            <v>OZ</v>
          </cell>
          <cell r="G162">
            <v>135</v>
          </cell>
          <cell r="H162">
            <v>90</v>
          </cell>
          <cell r="I162">
            <v>112.5</v>
          </cell>
          <cell r="J162" t="str">
            <v>clethodim (Select)</v>
          </cell>
        </row>
        <row r="163">
          <cell r="A163">
            <v>175</v>
          </cell>
          <cell r="B163" t="str">
            <v>INSECTICIDE</v>
          </cell>
          <cell r="C163" t="str">
            <v>TRACER</v>
          </cell>
          <cell r="D163" t="str">
            <v>DOW</v>
          </cell>
          <cell r="E163" t="str">
            <v>GAL</v>
          </cell>
          <cell r="F163" t="str">
            <v>OZ</v>
          </cell>
          <cell r="G163">
            <v>1843.5</v>
          </cell>
          <cell r="H163">
            <v>1229</v>
          </cell>
          <cell r="I163">
            <v>1536.25</v>
          </cell>
          <cell r="J163" t="str">
            <v>spinosad (Tracer)</v>
          </cell>
        </row>
        <row r="164">
          <cell r="A164">
            <v>176</v>
          </cell>
          <cell r="B164" t="str">
            <v>INSECTICIDE</v>
          </cell>
          <cell r="C164" t="str">
            <v>ORTHENE 75S</v>
          </cell>
          <cell r="D164" t="str">
            <v>VALENT</v>
          </cell>
          <cell r="E164" t="str">
            <v>LB</v>
          </cell>
          <cell r="F164" t="str">
            <v>OZ</v>
          </cell>
          <cell r="G164">
            <v>7.875</v>
          </cell>
          <cell r="H164">
            <v>5.25</v>
          </cell>
          <cell r="I164">
            <v>6.5625</v>
          </cell>
          <cell r="J164" t="str">
            <v>acephate (Orthene)</v>
          </cell>
        </row>
        <row r="165">
          <cell r="A165">
            <v>177</v>
          </cell>
          <cell r="B165" t="str">
            <v>DEFOLIANT</v>
          </cell>
          <cell r="C165" t="str">
            <v>FINISH6</v>
          </cell>
          <cell r="D165" t="str">
            <v>BAYER</v>
          </cell>
          <cell r="E165" t="str">
            <v>GAL</v>
          </cell>
          <cell r="F165" t="str">
            <v>QT</v>
          </cell>
          <cell r="G165">
            <v>82.5</v>
          </cell>
          <cell r="H165">
            <v>55</v>
          </cell>
          <cell r="I165">
            <v>68.75</v>
          </cell>
          <cell r="J165" t="str">
            <v>ethephon+cyclanilide (Finish6)</v>
          </cell>
        </row>
        <row r="166">
          <cell r="A166">
            <v>178</v>
          </cell>
          <cell r="B166" t="str">
            <v>HERBICIDE</v>
          </cell>
          <cell r="C166" t="str">
            <v>GUARDSMAN</v>
          </cell>
          <cell r="D166" t="str">
            <v>BASF</v>
          </cell>
          <cell r="E166" t="str">
            <v>GAL</v>
          </cell>
          <cell r="F166" t="str">
            <v>PT</v>
          </cell>
          <cell r="G166">
            <v>58.050000000000004</v>
          </cell>
          <cell r="H166">
            <v>38.700000000000003</v>
          </cell>
          <cell r="I166">
            <v>48.375</v>
          </cell>
          <cell r="J166" t="str">
            <v>dimethenamid+atrazine (Guardsman)</v>
          </cell>
        </row>
        <row r="167">
          <cell r="A167">
            <v>179</v>
          </cell>
          <cell r="B167" t="str">
            <v>HERBICIDE</v>
          </cell>
          <cell r="C167" t="str">
            <v>BASIS GOLD</v>
          </cell>
          <cell r="E167" t="str">
            <v>GAL</v>
          </cell>
          <cell r="F167" t="str">
            <v>OZ</v>
          </cell>
          <cell r="G167">
            <v>24.299999999999997</v>
          </cell>
          <cell r="H167">
            <v>16.2</v>
          </cell>
          <cell r="I167">
            <v>20.25</v>
          </cell>
          <cell r="J167" t="str">
            <v>nicosulfuron+rimsulfuron+atrazine (Basis Gold)</v>
          </cell>
        </row>
        <row r="168">
          <cell r="A168">
            <v>180</v>
          </cell>
          <cell r="B168" t="str">
            <v>HERBICIDE</v>
          </cell>
          <cell r="C168" t="str">
            <v>FIRSTRATE</v>
          </cell>
          <cell r="D168" t="str">
            <v>DOW</v>
          </cell>
          <cell r="E168" t="str">
            <v>OZ</v>
          </cell>
          <cell r="F168" t="str">
            <v>OZ</v>
          </cell>
          <cell r="G168">
            <v>38.474999999999994</v>
          </cell>
          <cell r="H168">
            <v>25.65</v>
          </cell>
          <cell r="I168">
            <v>32.0625</v>
          </cell>
          <cell r="J168" t="str">
            <v>chloransulam methyl (Firstrate)</v>
          </cell>
        </row>
        <row r="169">
          <cell r="A169">
            <v>181</v>
          </cell>
          <cell r="B169" t="str">
            <v>HERBICIDE</v>
          </cell>
          <cell r="C169" t="str">
            <v>BANVEL</v>
          </cell>
          <cell r="D169" t="str">
            <v>MICROFLO</v>
          </cell>
          <cell r="E169" t="str">
            <v>GAL</v>
          </cell>
          <cell r="F169" t="str">
            <v>PT</v>
          </cell>
          <cell r="G169">
            <v>50</v>
          </cell>
          <cell r="H169">
            <v>78.3</v>
          </cell>
          <cell r="I169">
            <v>64.150000000000006</v>
          </cell>
          <cell r="J169" t="str">
            <v>dicamba</v>
          </cell>
        </row>
        <row r="170">
          <cell r="A170">
            <v>182</v>
          </cell>
          <cell r="B170" t="str">
            <v>FUNGICIDE</v>
          </cell>
          <cell r="C170" t="str">
            <v>STRATEGO</v>
          </cell>
          <cell r="D170" t="str">
            <v>BAYER</v>
          </cell>
          <cell r="E170" t="str">
            <v>GAL</v>
          </cell>
          <cell r="F170" t="str">
            <v>OZ</v>
          </cell>
          <cell r="G170">
            <v>209.25</v>
          </cell>
          <cell r="H170">
            <v>139.5</v>
          </cell>
          <cell r="I170">
            <v>174.375</v>
          </cell>
          <cell r="J170" t="str">
            <v>trifloxystrobin+propiconazole (Stratego)</v>
          </cell>
        </row>
        <row r="171">
          <cell r="A171">
            <v>183</v>
          </cell>
          <cell r="B171" t="str">
            <v>HERBICIDE</v>
          </cell>
          <cell r="C171" t="str">
            <v>ROUNDUP WEATHERMAX</v>
          </cell>
          <cell r="D171" t="str">
            <v>MONSANTO</v>
          </cell>
          <cell r="E171" t="str">
            <v>GAL</v>
          </cell>
          <cell r="F171" t="str">
            <v>OZ</v>
          </cell>
          <cell r="G171">
            <v>43.56</v>
          </cell>
          <cell r="H171">
            <v>29.04</v>
          </cell>
          <cell r="I171">
            <v>36.299999999999997</v>
          </cell>
          <cell r="J171" t="str">
            <v>glyphosate (Roundup WeatherMax)</v>
          </cell>
        </row>
        <row r="172">
          <cell r="A172">
            <v>184</v>
          </cell>
          <cell r="B172" t="str">
            <v>FUNGICIDE</v>
          </cell>
          <cell r="C172" t="str">
            <v>QUADRIS TOP</v>
          </cell>
          <cell r="D172" t="str">
            <v>SYNGENTA</v>
          </cell>
          <cell r="E172" t="str">
            <v>GAL</v>
          </cell>
          <cell r="F172" t="str">
            <v>OZ</v>
          </cell>
          <cell r="G172">
            <v>249</v>
          </cell>
          <cell r="H172">
            <v>260</v>
          </cell>
          <cell r="I172">
            <v>254.5</v>
          </cell>
          <cell r="J172" t="str">
            <v>azoxystrobin, Difenoconazole</v>
          </cell>
        </row>
        <row r="173">
          <cell r="A173">
            <v>185</v>
          </cell>
          <cell r="B173" t="str">
            <v>INSECTICIDE</v>
          </cell>
          <cell r="C173" t="str">
            <v>THIMET</v>
          </cell>
          <cell r="D173" t="str">
            <v>AMVAC</v>
          </cell>
          <cell r="E173" t="str">
            <v>LB</v>
          </cell>
          <cell r="F173" t="str">
            <v>LB</v>
          </cell>
          <cell r="G173">
            <v>4.2750000000000004</v>
          </cell>
          <cell r="H173">
            <v>2.85</v>
          </cell>
          <cell r="I173">
            <v>3.5625</v>
          </cell>
          <cell r="J173" t="str">
            <v>phorate (Thimet)</v>
          </cell>
        </row>
        <row r="174">
          <cell r="A174">
            <v>186</v>
          </cell>
          <cell r="B174" t="str">
            <v>FUNGICIDE</v>
          </cell>
          <cell r="C174" t="str">
            <v>HEADLINE</v>
          </cell>
          <cell r="D174" t="str">
            <v>BASF</v>
          </cell>
          <cell r="E174" t="str">
            <v>GAL</v>
          </cell>
          <cell r="F174" t="str">
            <v>OZ</v>
          </cell>
          <cell r="G174">
            <v>400</v>
          </cell>
          <cell r="H174">
            <v>330</v>
          </cell>
          <cell r="I174">
            <v>365</v>
          </cell>
          <cell r="J174" t="str">
            <v>pyraclostrobin (Headline)</v>
          </cell>
        </row>
        <row r="175">
          <cell r="A175">
            <v>187</v>
          </cell>
          <cell r="B175" t="str">
            <v>HERBICIDE</v>
          </cell>
          <cell r="C175" t="str">
            <v>VALOR</v>
          </cell>
          <cell r="D175" t="str">
            <v>VALENT</v>
          </cell>
          <cell r="E175" t="str">
            <v>LB</v>
          </cell>
          <cell r="F175" t="str">
            <v>OZ</v>
          </cell>
          <cell r="G175">
            <v>112.5</v>
          </cell>
          <cell r="H175">
            <v>75</v>
          </cell>
          <cell r="I175">
            <v>93.75</v>
          </cell>
          <cell r="J175" t="str">
            <v>flumioxazin (Valor)</v>
          </cell>
        </row>
        <row r="176">
          <cell r="A176">
            <v>187.1</v>
          </cell>
          <cell r="B176" t="str">
            <v>HERBICIDE</v>
          </cell>
          <cell r="C176" t="str">
            <v>FIERCE</v>
          </cell>
          <cell r="D176" t="str">
            <v>VALENT</v>
          </cell>
          <cell r="E176" t="str">
            <v>LB</v>
          </cell>
          <cell r="F176" t="str">
            <v>OZ</v>
          </cell>
          <cell r="G176">
            <v>125</v>
          </cell>
          <cell r="H176">
            <v>130</v>
          </cell>
          <cell r="I176">
            <v>127.5</v>
          </cell>
          <cell r="J176" t="str">
            <v>flumioxazin, pyroxasulfone</v>
          </cell>
        </row>
        <row r="177">
          <cell r="A177">
            <v>188</v>
          </cell>
          <cell r="B177" t="str">
            <v>GROWTH REG.</v>
          </cell>
          <cell r="C177" t="str">
            <v>APOGEE</v>
          </cell>
          <cell r="D177" t="str">
            <v>BASF</v>
          </cell>
          <cell r="E177" t="str">
            <v>LB</v>
          </cell>
          <cell r="F177" t="str">
            <v>OZ</v>
          </cell>
          <cell r="G177">
            <v>115.32</v>
          </cell>
          <cell r="H177">
            <v>76.88</v>
          </cell>
          <cell r="I177">
            <v>96.1</v>
          </cell>
          <cell r="J177" t="str">
            <v>prohexadione calcium (Apogee)</v>
          </cell>
        </row>
        <row r="178">
          <cell r="A178">
            <v>189</v>
          </cell>
          <cell r="B178" t="str">
            <v>FUNGICIDE</v>
          </cell>
          <cell r="C178" t="str">
            <v>PLACE HOLDER</v>
          </cell>
          <cell r="E178" t="str">
            <v>LB</v>
          </cell>
          <cell r="F178" t="str">
            <v>OZ</v>
          </cell>
          <cell r="G178">
            <v>0</v>
          </cell>
          <cell r="H178">
            <v>0</v>
          </cell>
          <cell r="I178">
            <v>0</v>
          </cell>
          <cell r="J178" t="str">
            <v>PLACE HOLDER</v>
          </cell>
        </row>
        <row r="179">
          <cell r="A179">
            <v>190</v>
          </cell>
          <cell r="B179" t="str">
            <v>INSECTICIDE</v>
          </cell>
          <cell r="C179" t="str">
            <v>MUSTANG MAX</v>
          </cell>
          <cell r="D179" t="str">
            <v>FMC</v>
          </cell>
          <cell r="E179" t="str">
            <v>GAL</v>
          </cell>
          <cell r="F179" t="str">
            <v>OZ</v>
          </cell>
          <cell r="G179">
            <v>295.57500000000005</v>
          </cell>
          <cell r="H179">
            <v>197.05</v>
          </cell>
          <cell r="I179">
            <v>246.31250000000003</v>
          </cell>
          <cell r="J179" t="str">
            <v>z-cypermethrin (Mustang Max)</v>
          </cell>
        </row>
        <row r="180">
          <cell r="A180">
            <v>191</v>
          </cell>
          <cell r="B180" t="str">
            <v>HERBICIDE</v>
          </cell>
          <cell r="C180" t="str">
            <v>OSPREY</v>
          </cell>
          <cell r="D180" t="str">
            <v>BAYER</v>
          </cell>
          <cell r="E180" t="str">
            <v>OZ</v>
          </cell>
          <cell r="F180" t="str">
            <v>OZ</v>
          </cell>
          <cell r="G180">
            <v>5.1150000000000002</v>
          </cell>
          <cell r="H180">
            <v>3.41</v>
          </cell>
          <cell r="I180">
            <v>4.2625000000000002</v>
          </cell>
          <cell r="J180" t="str">
            <v>mesosulfuron-methyl (Osprey)</v>
          </cell>
        </row>
        <row r="181">
          <cell r="A181">
            <v>192</v>
          </cell>
          <cell r="B181" t="str">
            <v>INSECTICIDE</v>
          </cell>
          <cell r="C181" t="str">
            <v>GAUCHO</v>
          </cell>
          <cell r="E181" t="str">
            <v>OZ</v>
          </cell>
          <cell r="F181" t="str">
            <v>OZ</v>
          </cell>
          <cell r="G181">
            <v>7.5</v>
          </cell>
          <cell r="H181">
            <v>5</v>
          </cell>
          <cell r="I181">
            <v>6.25</v>
          </cell>
          <cell r="J181" t="str">
            <v>imidacloprid (Gaucho) - Seed Treatment</v>
          </cell>
        </row>
        <row r="182">
          <cell r="A182">
            <v>193</v>
          </cell>
          <cell r="B182" t="str">
            <v>HERBICIDE</v>
          </cell>
          <cell r="C182" t="str">
            <v>SPARTAN 4F</v>
          </cell>
          <cell r="D182" t="str">
            <v>FMC</v>
          </cell>
          <cell r="E182" t="str">
            <v>GAL</v>
          </cell>
          <cell r="F182" t="str">
            <v>OZ</v>
          </cell>
          <cell r="G182">
            <v>360</v>
          </cell>
          <cell r="H182">
            <v>240</v>
          </cell>
          <cell r="I182">
            <v>300</v>
          </cell>
          <cell r="J182" t="str">
            <v>Sulfentrazone (Spartan)</v>
          </cell>
        </row>
        <row r="183">
          <cell r="A183">
            <v>193.1</v>
          </cell>
          <cell r="B183" t="str">
            <v>HERBICIDE</v>
          </cell>
          <cell r="C183" t="str">
            <v>AUTHORITY MTZ</v>
          </cell>
          <cell r="D183" t="str">
            <v>FMC</v>
          </cell>
          <cell r="E183" t="str">
            <v>LB</v>
          </cell>
          <cell r="F183" t="str">
            <v>OZ</v>
          </cell>
          <cell r="G183">
            <v>25</v>
          </cell>
          <cell r="H183">
            <v>30</v>
          </cell>
          <cell r="I183">
            <v>27.5</v>
          </cell>
          <cell r="J183" t="str">
            <v>Sulfentrazone, Metribuzin</v>
          </cell>
        </row>
        <row r="184">
          <cell r="A184">
            <v>194</v>
          </cell>
          <cell r="B184" t="str">
            <v>HERBICIDE</v>
          </cell>
          <cell r="C184" t="str">
            <v>AIM 2EC</v>
          </cell>
          <cell r="E184" t="str">
            <v>GAL</v>
          </cell>
          <cell r="F184" t="str">
            <v>OZ</v>
          </cell>
          <cell r="G184">
            <v>1650.9450000000002</v>
          </cell>
          <cell r="H184">
            <v>1100.6300000000001</v>
          </cell>
          <cell r="I184">
            <v>1375.7875000000001</v>
          </cell>
          <cell r="J184" t="str">
            <v>carfentrazone (Aim)</v>
          </cell>
        </row>
        <row r="185">
          <cell r="A185">
            <v>195</v>
          </cell>
          <cell r="B185" t="str">
            <v>FUNGICIDE</v>
          </cell>
          <cell r="C185" t="str">
            <v>PROVOST</v>
          </cell>
          <cell r="D185" t="str">
            <v>BAYER</v>
          </cell>
          <cell r="E185" t="str">
            <v>GAL</v>
          </cell>
          <cell r="F185" t="str">
            <v>OZ</v>
          </cell>
          <cell r="G185">
            <v>285</v>
          </cell>
          <cell r="H185">
            <v>190</v>
          </cell>
          <cell r="I185">
            <v>237.5</v>
          </cell>
          <cell r="J185" t="str">
            <v>prothioconazole+tebuconazole (Provost)</v>
          </cell>
        </row>
        <row r="186">
          <cell r="A186">
            <v>196</v>
          </cell>
          <cell r="B186" t="str">
            <v>FUNGICIDE</v>
          </cell>
          <cell r="C186" t="str">
            <v>ARTISAN</v>
          </cell>
          <cell r="D186" t="str">
            <v>NICHINO</v>
          </cell>
          <cell r="E186" t="str">
            <v>GAL</v>
          </cell>
          <cell r="F186" t="str">
            <v>OZ</v>
          </cell>
          <cell r="G186">
            <v>181.77</v>
          </cell>
          <cell r="H186">
            <v>121.18</v>
          </cell>
          <cell r="I186">
            <v>151.47500000000002</v>
          </cell>
          <cell r="J186" t="str">
            <v>flutolanil+propiconazole (Artisan)</v>
          </cell>
        </row>
        <row r="187">
          <cell r="A187">
            <v>197</v>
          </cell>
          <cell r="B187" t="str">
            <v>INSECTICIDE</v>
          </cell>
          <cell r="C187" t="str">
            <v xml:space="preserve">BIFENTHRIN </v>
          </cell>
          <cell r="E187" t="str">
            <v>GAL</v>
          </cell>
          <cell r="F187" t="str">
            <v>OZ</v>
          </cell>
          <cell r="G187">
            <v>158.82</v>
          </cell>
          <cell r="H187">
            <v>105.88</v>
          </cell>
          <cell r="I187">
            <v>132.35</v>
          </cell>
          <cell r="J187" t="str">
            <v>bifenthrin</v>
          </cell>
        </row>
        <row r="188">
          <cell r="A188">
            <v>197.1</v>
          </cell>
          <cell r="B188" t="str">
            <v>INSECTICIDE</v>
          </cell>
          <cell r="C188" t="str">
            <v>SULFOXAFLOR</v>
          </cell>
          <cell r="E188" t="str">
            <v>LBS</v>
          </cell>
          <cell r="F188" t="str">
            <v>OZ</v>
          </cell>
          <cell r="G188">
            <v>5</v>
          </cell>
          <cell r="H188">
            <v>6</v>
          </cell>
          <cell r="I188">
            <v>5.5</v>
          </cell>
          <cell r="J188" t="str">
            <v>Transform (sulfoxaflor)</v>
          </cell>
        </row>
        <row r="189">
          <cell r="A189">
            <v>198</v>
          </cell>
          <cell r="B189" t="str">
            <v>HERBICIDE</v>
          </cell>
          <cell r="C189" t="str">
            <v>SANDEA</v>
          </cell>
          <cell r="E189" t="str">
            <v>GAL</v>
          </cell>
          <cell r="F189" t="str">
            <v>OZ</v>
          </cell>
          <cell r="G189">
            <v>46.424999999999997</v>
          </cell>
          <cell r="H189">
            <v>30.95</v>
          </cell>
          <cell r="I189">
            <v>38.6875</v>
          </cell>
          <cell r="J189" t="str">
            <v>halosulfuron-methyl (Sandae)</v>
          </cell>
        </row>
        <row r="190">
          <cell r="A190">
            <v>199</v>
          </cell>
          <cell r="B190" t="str">
            <v>HERBICIDE</v>
          </cell>
          <cell r="C190" t="str">
            <v>STRATEGY</v>
          </cell>
          <cell r="E190" t="str">
            <v>GAL</v>
          </cell>
          <cell r="F190" t="str">
            <v>PT</v>
          </cell>
          <cell r="G190">
            <v>277.5</v>
          </cell>
          <cell r="H190">
            <v>185</v>
          </cell>
          <cell r="I190">
            <v>231.25</v>
          </cell>
          <cell r="J190" t="str">
            <v>clomazone + ethalfluralin (Strategy)</v>
          </cell>
        </row>
        <row r="191">
          <cell r="A191">
            <v>200</v>
          </cell>
          <cell r="B191" t="str">
            <v>HERBICIDE</v>
          </cell>
          <cell r="C191" t="str">
            <v>FLEXTAR 1.88SC</v>
          </cell>
          <cell r="E191" t="str">
            <v>GAL</v>
          </cell>
          <cell r="F191" t="str">
            <v>PT</v>
          </cell>
          <cell r="G191">
            <v>184.36500000000001</v>
          </cell>
          <cell r="H191">
            <v>122.91</v>
          </cell>
          <cell r="I191">
            <v>153.63749999999999</v>
          </cell>
          <cell r="J191" t="str">
            <v>fomesafen (Flextar)</v>
          </cell>
        </row>
        <row r="192">
          <cell r="A192">
            <v>201</v>
          </cell>
          <cell r="B192" t="str">
            <v>INSECTICIDE</v>
          </cell>
          <cell r="C192" t="str">
            <v>RADIANT</v>
          </cell>
          <cell r="E192" t="str">
            <v>GAL</v>
          </cell>
          <cell r="F192" t="str">
            <v>OZ</v>
          </cell>
          <cell r="G192">
            <v>1242.3600000000001</v>
          </cell>
          <cell r="H192">
            <v>828.24</v>
          </cell>
          <cell r="I192">
            <v>1035.3000000000002</v>
          </cell>
          <cell r="J192" t="str">
            <v>spinetoram (Radiant)</v>
          </cell>
        </row>
        <row r="193">
          <cell r="A193">
            <v>202</v>
          </cell>
          <cell r="B193" t="str">
            <v>INSECTICIDE</v>
          </cell>
          <cell r="C193" t="str">
            <v>CORAGEN</v>
          </cell>
          <cell r="E193" t="str">
            <v>GAL</v>
          </cell>
          <cell r="F193" t="str">
            <v>OZ</v>
          </cell>
          <cell r="G193">
            <v>1330.095</v>
          </cell>
          <cell r="H193">
            <v>886.73</v>
          </cell>
          <cell r="I193">
            <v>1108.4124999999999</v>
          </cell>
          <cell r="J193" t="str">
            <v>rynaxapyr (Coragen)</v>
          </cell>
        </row>
        <row r="194">
          <cell r="A194">
            <v>203</v>
          </cell>
          <cell r="B194" t="str">
            <v>FUNGICIDE</v>
          </cell>
          <cell r="C194" t="str">
            <v>PROPHYT</v>
          </cell>
          <cell r="E194" t="str">
            <v>GAL</v>
          </cell>
          <cell r="F194" t="str">
            <v>PT</v>
          </cell>
          <cell r="G194">
            <v>67.5</v>
          </cell>
          <cell r="H194">
            <v>45</v>
          </cell>
          <cell r="I194">
            <v>56.25</v>
          </cell>
          <cell r="J194" t="str">
            <v>potassium phosphite (Prophyt)</v>
          </cell>
        </row>
        <row r="195">
          <cell r="A195">
            <v>204</v>
          </cell>
          <cell r="B195" t="str">
            <v>INSECTICIDE</v>
          </cell>
          <cell r="C195" t="str">
            <v>ACTARA</v>
          </cell>
          <cell r="D195" t="str">
            <v>SYNGENTA</v>
          </cell>
          <cell r="E195" t="str">
            <v>GAL</v>
          </cell>
          <cell r="F195" t="str">
            <v>OZ</v>
          </cell>
          <cell r="G195">
            <v>697.5</v>
          </cell>
          <cell r="H195">
            <v>465</v>
          </cell>
          <cell r="I195">
            <v>581.25</v>
          </cell>
          <cell r="J195" t="str">
            <v>thiamethoxam (Actara)</v>
          </cell>
        </row>
        <row r="196">
          <cell r="A196">
            <v>205</v>
          </cell>
          <cell r="B196" t="str">
            <v>HERBICIDE</v>
          </cell>
          <cell r="C196" t="str">
            <v>SENCOR-Tricor</v>
          </cell>
          <cell r="D196" t="str">
            <v>BAYER</v>
          </cell>
          <cell r="E196" t="str">
            <v>LB</v>
          </cell>
          <cell r="F196" t="str">
            <v>LB</v>
          </cell>
          <cell r="G196">
            <v>97.5</v>
          </cell>
          <cell r="H196">
            <v>65</v>
          </cell>
          <cell r="I196">
            <v>81.25</v>
          </cell>
          <cell r="J196" t="str">
            <v>metribuzin (Sencor)</v>
          </cell>
        </row>
        <row r="197">
          <cell r="A197">
            <v>206</v>
          </cell>
          <cell r="B197" t="str">
            <v>INSECTICIDE</v>
          </cell>
          <cell r="C197" t="str">
            <v>PLATINUM</v>
          </cell>
          <cell r="D197" t="str">
            <v>SYNGENTA</v>
          </cell>
          <cell r="E197" t="str">
            <v>GAL</v>
          </cell>
          <cell r="F197" t="str">
            <v>OZ</v>
          </cell>
          <cell r="G197">
            <v>1152</v>
          </cell>
          <cell r="H197">
            <v>768</v>
          </cell>
          <cell r="I197">
            <v>960</v>
          </cell>
          <cell r="J197" t="str">
            <v>thiamethoxam (Platinum)</v>
          </cell>
        </row>
        <row r="198">
          <cell r="A198">
            <v>207</v>
          </cell>
          <cell r="B198" t="str">
            <v>INSECTICIDE</v>
          </cell>
          <cell r="C198" t="str">
            <v>VENOM</v>
          </cell>
          <cell r="D198" t="str">
            <v>VALENT</v>
          </cell>
          <cell r="E198" t="str">
            <v>GAL</v>
          </cell>
          <cell r="F198" t="str">
            <v>OZ</v>
          </cell>
          <cell r="G198">
            <v>184.5</v>
          </cell>
          <cell r="H198">
            <v>123</v>
          </cell>
          <cell r="I198">
            <v>153.75</v>
          </cell>
          <cell r="J198" t="str">
            <v>dinotefuran (Venom)</v>
          </cell>
        </row>
        <row r="199">
          <cell r="A199">
            <v>208</v>
          </cell>
          <cell r="B199" t="str">
            <v>HERBICIDE</v>
          </cell>
          <cell r="C199" t="str">
            <v>GLYPHOSATE</v>
          </cell>
          <cell r="E199" t="str">
            <v>GAL</v>
          </cell>
          <cell r="F199" t="str">
            <v>QT</v>
          </cell>
          <cell r="G199">
            <v>60</v>
          </cell>
          <cell r="H199">
            <v>70</v>
          </cell>
          <cell r="I199">
            <v>65</v>
          </cell>
          <cell r="J199" t="str">
            <v>glyphosate</v>
          </cell>
        </row>
        <row r="200">
          <cell r="A200">
            <v>209</v>
          </cell>
          <cell r="B200" t="str">
            <v>GROWTH REG.</v>
          </cell>
          <cell r="C200" t="str">
            <v>MEPIQUAT CHLORIDE</v>
          </cell>
          <cell r="E200" t="str">
            <v>GAL</v>
          </cell>
          <cell r="F200" t="str">
            <v>OZ</v>
          </cell>
          <cell r="G200">
            <v>15.885</v>
          </cell>
          <cell r="H200">
            <v>10.59</v>
          </cell>
          <cell r="I200">
            <v>13.237500000000001</v>
          </cell>
          <cell r="J200" t="str">
            <v>mepiquat chloride (generic)</v>
          </cell>
        </row>
        <row r="201">
          <cell r="A201">
            <v>210</v>
          </cell>
          <cell r="B201" t="str">
            <v>HERBICIDE</v>
          </cell>
          <cell r="C201" t="str">
            <v>REFLEX</v>
          </cell>
          <cell r="D201" t="str">
            <v>SYNGENTA</v>
          </cell>
          <cell r="E201" t="str">
            <v>GAL</v>
          </cell>
          <cell r="F201" t="str">
            <v>PT</v>
          </cell>
          <cell r="G201">
            <v>97.5</v>
          </cell>
          <cell r="H201">
            <v>65</v>
          </cell>
          <cell r="I201">
            <v>81.25</v>
          </cell>
          <cell r="J201" t="str">
            <v>Fomasafen (Reflex)</v>
          </cell>
        </row>
        <row r="202">
          <cell r="A202">
            <v>211</v>
          </cell>
          <cell r="B202" t="str">
            <v>INSECTICIDE</v>
          </cell>
          <cell r="C202" t="str">
            <v>BELT</v>
          </cell>
          <cell r="D202" t="str">
            <v>BAYER</v>
          </cell>
          <cell r="E202" t="str">
            <v>GAL</v>
          </cell>
          <cell r="F202" t="str">
            <v>OZ</v>
          </cell>
          <cell r="G202">
            <v>1140.375</v>
          </cell>
          <cell r="H202">
            <v>760.25</v>
          </cell>
          <cell r="I202">
            <v>950.3125</v>
          </cell>
          <cell r="J202" t="str">
            <v>flubendiamide (Belt)</v>
          </cell>
        </row>
        <row r="203">
          <cell r="A203">
            <v>212</v>
          </cell>
          <cell r="B203" t="str">
            <v>FUNGICIDE</v>
          </cell>
          <cell r="C203" t="str">
            <v>ACTIGUARD</v>
          </cell>
          <cell r="D203" t="str">
            <v>SYNGENTA</v>
          </cell>
          <cell r="E203" t="str">
            <v>OZ</v>
          </cell>
          <cell r="F203" t="str">
            <v>OZ</v>
          </cell>
          <cell r="G203">
            <v>75</v>
          </cell>
          <cell r="H203">
            <v>50</v>
          </cell>
          <cell r="I203">
            <v>62.5</v>
          </cell>
          <cell r="J203" t="str">
            <v xml:space="preserve">acibenzolar (actiguard) </v>
          </cell>
        </row>
        <row r="204">
          <cell r="A204">
            <v>213</v>
          </cell>
          <cell r="B204" t="str">
            <v>INSECTICIDE</v>
          </cell>
          <cell r="C204" t="str">
            <v>ACRAMITE</v>
          </cell>
          <cell r="D204" t="str">
            <v>ARYSTA LIFESCIENCE</v>
          </cell>
          <cell r="E204" t="str">
            <v>LB</v>
          </cell>
          <cell r="F204" t="str">
            <v>LB</v>
          </cell>
          <cell r="G204">
            <v>75.84</v>
          </cell>
          <cell r="H204">
            <v>50.56</v>
          </cell>
          <cell r="I204">
            <v>63.2</v>
          </cell>
          <cell r="J204" t="str">
            <v xml:space="preserve">acramite (miticide, bifenazate) </v>
          </cell>
        </row>
      </sheetData>
      <sheetData sheetId="2" refreshError="1">
        <row r="7">
          <cell r="A7">
            <v>1</v>
          </cell>
          <cell r="B7" t="str">
            <v>COMBINE</v>
          </cell>
          <cell r="C7">
            <v>450000</v>
          </cell>
          <cell r="D7">
            <v>172.25</v>
          </cell>
          <cell r="E7">
            <v>165.13</v>
          </cell>
          <cell r="F7">
            <v>337.38</v>
          </cell>
          <cell r="G7">
            <v>0.18</v>
          </cell>
          <cell r="H7" t="str">
            <v>-</v>
          </cell>
          <cell r="I7" t="str">
            <v>-</v>
          </cell>
          <cell r="J7" t="str">
            <v>-</v>
          </cell>
          <cell r="K7">
            <v>31.01</v>
          </cell>
          <cell r="L7">
            <v>29.72</v>
          </cell>
          <cell r="M7">
            <v>60.730000000000004</v>
          </cell>
        </row>
        <row r="8">
          <cell r="A8">
            <v>2</v>
          </cell>
          <cell r="B8" t="str">
            <v>COMBINE LARGE</v>
          </cell>
          <cell r="C8">
            <v>600000</v>
          </cell>
          <cell r="D8">
            <v>229.67</v>
          </cell>
          <cell r="E8">
            <v>220.17</v>
          </cell>
          <cell r="F8">
            <v>449.84</v>
          </cell>
          <cell r="G8">
            <v>0.12</v>
          </cell>
          <cell r="H8" t="str">
            <v>-</v>
          </cell>
          <cell r="I8" t="str">
            <v>-</v>
          </cell>
          <cell r="J8" t="str">
            <v>-</v>
          </cell>
          <cell r="K8">
            <v>27.56</v>
          </cell>
          <cell r="L8">
            <v>26.42</v>
          </cell>
          <cell r="M8">
            <v>53.980000000000004</v>
          </cell>
        </row>
        <row r="9">
          <cell r="A9">
            <v>3</v>
          </cell>
          <cell r="B9" t="str">
            <v>COMBINE LARGE W/ HEADER 30'</v>
          </cell>
          <cell r="C9">
            <v>837500</v>
          </cell>
          <cell r="D9">
            <v>320.58</v>
          </cell>
          <cell r="E9">
            <v>307.33</v>
          </cell>
          <cell r="F9">
            <v>627.91</v>
          </cell>
          <cell r="G9">
            <v>0.12</v>
          </cell>
          <cell r="H9" t="str">
            <v>-</v>
          </cell>
          <cell r="I9" t="str">
            <v>-</v>
          </cell>
          <cell r="J9" t="str">
            <v>-</v>
          </cell>
          <cell r="K9">
            <v>38.47</v>
          </cell>
          <cell r="L9">
            <v>36.880000000000003</v>
          </cell>
          <cell r="M9">
            <v>75.349999999999994</v>
          </cell>
        </row>
        <row r="10">
          <cell r="A10">
            <v>4</v>
          </cell>
          <cell r="B10" t="str">
            <v>COMBINE W/ HEADER 20'</v>
          </cell>
          <cell r="C10">
            <v>662500</v>
          </cell>
          <cell r="D10">
            <v>253.59</v>
          </cell>
          <cell r="E10">
            <v>243.11</v>
          </cell>
          <cell r="F10">
            <v>496.70000000000005</v>
          </cell>
          <cell r="G10">
            <v>0.18</v>
          </cell>
          <cell r="H10" t="str">
            <v>-</v>
          </cell>
          <cell r="I10" t="str">
            <v>-</v>
          </cell>
          <cell r="J10" t="str">
            <v>-</v>
          </cell>
          <cell r="K10">
            <v>45.65</v>
          </cell>
          <cell r="L10">
            <v>43.76</v>
          </cell>
          <cell r="M10">
            <v>89.41</v>
          </cell>
        </row>
        <row r="11">
          <cell r="A11">
            <v>5</v>
          </cell>
          <cell r="B11" t="str">
            <v>COTTON PICKER 4-ROW MODULE</v>
          </cell>
          <cell r="C11">
            <v>100000</v>
          </cell>
          <cell r="D11">
            <v>45.46</v>
          </cell>
          <cell r="E11">
            <v>45.92</v>
          </cell>
          <cell r="F11">
            <v>91.38</v>
          </cell>
          <cell r="G11">
            <v>0.38</v>
          </cell>
          <cell r="H11" t="str">
            <v>-</v>
          </cell>
          <cell r="I11" t="str">
            <v>-</v>
          </cell>
          <cell r="J11" t="str">
            <v>-</v>
          </cell>
          <cell r="K11">
            <v>17.27</v>
          </cell>
          <cell r="L11">
            <v>17.45</v>
          </cell>
          <cell r="M11">
            <v>34.72</v>
          </cell>
        </row>
        <row r="12">
          <cell r="A12">
            <v>6</v>
          </cell>
          <cell r="B12" t="str">
            <v>COTTON PICKER 4-ROW</v>
          </cell>
          <cell r="C12">
            <v>850000</v>
          </cell>
          <cell r="D12">
            <v>386.38</v>
          </cell>
          <cell r="E12">
            <v>390.33</v>
          </cell>
          <cell r="F12">
            <v>776.71</v>
          </cell>
          <cell r="G12">
            <v>0.38</v>
          </cell>
          <cell r="H12" t="str">
            <v>-</v>
          </cell>
          <cell r="I12" t="str">
            <v>-</v>
          </cell>
          <cell r="J12" t="str">
            <v>-</v>
          </cell>
          <cell r="K12">
            <v>146.82</v>
          </cell>
          <cell r="L12">
            <v>148.33000000000001</v>
          </cell>
          <cell r="M12">
            <v>295.14999999999998</v>
          </cell>
        </row>
        <row r="13">
          <cell r="A13">
            <v>6.1</v>
          </cell>
          <cell r="B13" t="str">
            <v>COTTON PICKER 6-ROW</v>
          </cell>
          <cell r="C13">
            <v>1000000</v>
          </cell>
          <cell r="D13">
            <v>454.56</v>
          </cell>
          <cell r="E13">
            <v>459.21</v>
          </cell>
          <cell r="F13">
            <v>913.77</v>
          </cell>
          <cell r="G13">
            <v>0.31</v>
          </cell>
          <cell r="H13" t="str">
            <v>-</v>
          </cell>
          <cell r="I13" t="str">
            <v>-</v>
          </cell>
          <cell r="J13" t="str">
            <v>-</v>
          </cell>
          <cell r="K13">
            <v>140.91</v>
          </cell>
          <cell r="L13">
            <v>142.36000000000001</v>
          </cell>
          <cell r="M13">
            <v>283.27</v>
          </cell>
        </row>
        <row r="14">
          <cell r="A14">
            <v>7</v>
          </cell>
          <cell r="B14" t="str">
            <v>HIBOY 90'</v>
          </cell>
          <cell r="C14">
            <v>425000</v>
          </cell>
          <cell r="D14">
            <v>203.81</v>
          </cell>
          <cell r="E14">
            <v>239.93</v>
          </cell>
          <cell r="F14">
            <v>443.74</v>
          </cell>
          <cell r="G14">
            <v>0.03</v>
          </cell>
          <cell r="H14" t="str">
            <v>-</v>
          </cell>
          <cell r="I14" t="str">
            <v>-</v>
          </cell>
          <cell r="J14" t="str">
            <v>-</v>
          </cell>
          <cell r="K14">
            <v>6.11</v>
          </cell>
          <cell r="L14">
            <v>7.2</v>
          </cell>
          <cell r="M14">
            <v>13.31</v>
          </cell>
        </row>
        <row r="15">
          <cell r="A15">
            <v>7.1</v>
          </cell>
          <cell r="B15" t="str">
            <v>HIBOY 120'</v>
          </cell>
          <cell r="C15">
            <v>475000</v>
          </cell>
          <cell r="D15">
            <v>227.79</v>
          </cell>
          <cell r="E15">
            <v>268.16000000000003</v>
          </cell>
          <cell r="F15">
            <v>495.95000000000005</v>
          </cell>
          <cell r="G15">
            <v>0.02</v>
          </cell>
          <cell r="H15" t="str">
            <v>-</v>
          </cell>
          <cell r="I15" t="str">
            <v>-</v>
          </cell>
          <cell r="J15" t="str">
            <v>-</v>
          </cell>
          <cell r="K15">
            <v>4.5599999999999996</v>
          </cell>
          <cell r="L15">
            <v>5.36</v>
          </cell>
          <cell r="M15">
            <v>9.92</v>
          </cell>
        </row>
        <row r="16">
          <cell r="A16">
            <v>8</v>
          </cell>
          <cell r="B16" t="str">
            <v>TOBACCO HAND HAR. RIDING AID  4-ROW</v>
          </cell>
          <cell r="C16">
            <v>80000</v>
          </cell>
          <cell r="D16">
            <v>28.65</v>
          </cell>
          <cell r="E16">
            <v>33.909999999999997</v>
          </cell>
          <cell r="F16">
            <v>62.559999999999995</v>
          </cell>
          <cell r="G16">
            <v>1.53</v>
          </cell>
          <cell r="H16" t="str">
            <v>-</v>
          </cell>
          <cell r="I16" t="str">
            <v>-</v>
          </cell>
          <cell r="J16" t="str">
            <v>-</v>
          </cell>
          <cell r="K16">
            <v>43.83</v>
          </cell>
          <cell r="L16">
            <v>51.88</v>
          </cell>
          <cell r="M16">
            <v>95.710000000000008</v>
          </cell>
        </row>
        <row r="17">
          <cell r="A17">
            <v>9</v>
          </cell>
          <cell r="B17" t="str">
            <v>TOBACCO PICKER 2-ROW</v>
          </cell>
          <cell r="C17">
            <v>120000</v>
          </cell>
          <cell r="D17">
            <v>45.93</v>
          </cell>
          <cell r="E17">
            <v>44.09</v>
          </cell>
          <cell r="F17">
            <v>90.02000000000001</v>
          </cell>
          <cell r="G17">
            <v>0.92</v>
          </cell>
          <cell r="H17" t="str">
            <v>-</v>
          </cell>
          <cell r="I17" t="str">
            <v>-</v>
          </cell>
          <cell r="J17" t="str">
            <v>-</v>
          </cell>
          <cell r="K17">
            <v>42.26</v>
          </cell>
          <cell r="L17">
            <v>40.56</v>
          </cell>
          <cell r="M17">
            <v>82.82</v>
          </cell>
        </row>
        <row r="18">
          <cell r="A18">
            <v>10</v>
          </cell>
          <cell r="B18" t="str">
            <v>TRACTOR 50-60 HP (1)</v>
          </cell>
          <cell r="C18">
            <v>30000</v>
          </cell>
          <cell r="D18">
            <v>9.5</v>
          </cell>
          <cell r="E18">
            <v>7.73</v>
          </cell>
          <cell r="F18">
            <v>17.23</v>
          </cell>
          <cell r="G18" t="str">
            <v>-</v>
          </cell>
          <cell r="H18" t="str">
            <v>-</v>
          </cell>
          <cell r="I18" t="str">
            <v>-</v>
          </cell>
          <cell r="J18" t="str">
            <v>-</v>
          </cell>
          <cell r="K18" t="str">
            <v>-</v>
          </cell>
          <cell r="L18" t="str">
            <v>-</v>
          </cell>
          <cell r="M18" t="str">
            <v>-</v>
          </cell>
        </row>
        <row r="19">
          <cell r="A19">
            <v>11</v>
          </cell>
          <cell r="B19" t="str">
            <v>TRACTOR 70-80 HP (2)</v>
          </cell>
          <cell r="C19">
            <v>60000</v>
          </cell>
          <cell r="D19">
            <v>14.7</v>
          </cell>
          <cell r="E19">
            <v>15.47</v>
          </cell>
          <cell r="F19">
            <v>30.17</v>
          </cell>
          <cell r="G19" t="str">
            <v>-</v>
          </cell>
          <cell r="H19" t="str">
            <v>-</v>
          </cell>
          <cell r="I19" t="str">
            <v>-</v>
          </cell>
          <cell r="J19" t="str">
            <v>-</v>
          </cell>
          <cell r="K19" t="str">
            <v>-</v>
          </cell>
          <cell r="L19" t="str">
            <v>-</v>
          </cell>
          <cell r="M19" t="str">
            <v>-</v>
          </cell>
        </row>
        <row r="20">
          <cell r="A20">
            <v>12</v>
          </cell>
          <cell r="B20" t="str">
            <v>TRACTOR 95-105 HP (3)</v>
          </cell>
          <cell r="C20">
            <v>80000</v>
          </cell>
          <cell r="D20">
            <v>19.59</v>
          </cell>
          <cell r="E20">
            <v>20.63</v>
          </cell>
          <cell r="F20">
            <v>40.22</v>
          </cell>
          <cell r="G20" t="str">
            <v>-</v>
          </cell>
          <cell r="H20" t="str">
            <v>-</v>
          </cell>
          <cell r="I20" t="str">
            <v>-</v>
          </cell>
          <cell r="J20" t="str">
            <v>-</v>
          </cell>
          <cell r="K20" t="str">
            <v>-</v>
          </cell>
          <cell r="L20" t="str">
            <v>-</v>
          </cell>
          <cell r="M20" t="str">
            <v>-</v>
          </cell>
        </row>
        <row r="21">
          <cell r="A21">
            <v>13</v>
          </cell>
          <cell r="B21" t="str">
            <v>TRACTOR 115-125 HP (4)</v>
          </cell>
          <cell r="C21">
            <v>120000</v>
          </cell>
          <cell r="D21">
            <v>24.75</v>
          </cell>
          <cell r="E21">
            <v>30.94</v>
          </cell>
          <cell r="F21">
            <v>55.69</v>
          </cell>
          <cell r="G21" t="str">
            <v>-</v>
          </cell>
          <cell r="H21" t="str">
            <v>-</v>
          </cell>
          <cell r="I21" t="str">
            <v>-</v>
          </cell>
          <cell r="J21" t="str">
            <v>-</v>
          </cell>
          <cell r="K21" t="str">
            <v>-</v>
          </cell>
          <cell r="L21" t="str">
            <v>-</v>
          </cell>
          <cell r="M21" t="str">
            <v>-</v>
          </cell>
        </row>
        <row r="22">
          <cell r="A22">
            <v>14</v>
          </cell>
          <cell r="B22" t="str">
            <v>TRACTOR 135-145 HP (5)</v>
          </cell>
          <cell r="C22">
            <v>130000</v>
          </cell>
          <cell r="D22">
            <v>28.36</v>
          </cell>
          <cell r="E22">
            <v>33.520000000000003</v>
          </cell>
          <cell r="F22">
            <v>61.88</v>
          </cell>
          <cell r="G22" t="str">
            <v>-</v>
          </cell>
          <cell r="H22" t="str">
            <v>-</v>
          </cell>
          <cell r="I22" t="str">
            <v>-</v>
          </cell>
          <cell r="J22" t="str">
            <v>-</v>
          </cell>
          <cell r="K22" t="str">
            <v>-</v>
          </cell>
          <cell r="L22" t="str">
            <v>-</v>
          </cell>
          <cell r="M22" t="str">
            <v>-</v>
          </cell>
        </row>
        <row r="23">
          <cell r="A23">
            <v>15</v>
          </cell>
          <cell r="B23" t="str">
            <v>TRACTOR 155-165 HP (6)</v>
          </cell>
          <cell r="C23">
            <v>145000</v>
          </cell>
          <cell r="D23">
            <v>32.229999999999997</v>
          </cell>
          <cell r="E23">
            <v>37.380000000000003</v>
          </cell>
          <cell r="F23">
            <v>69.61</v>
          </cell>
          <cell r="G23" t="str">
            <v>-</v>
          </cell>
          <cell r="H23" t="str">
            <v>-</v>
          </cell>
          <cell r="I23" t="str">
            <v>-</v>
          </cell>
          <cell r="J23" t="str">
            <v>-</v>
          </cell>
          <cell r="K23" t="str">
            <v>-</v>
          </cell>
          <cell r="L23" t="str">
            <v>-</v>
          </cell>
          <cell r="M23" t="str">
            <v>-</v>
          </cell>
        </row>
        <row r="24">
          <cell r="A24">
            <v>16</v>
          </cell>
          <cell r="B24" t="str">
            <v>TRACTOR 175-185 HP (7)</v>
          </cell>
          <cell r="C24">
            <v>180000</v>
          </cell>
          <cell r="D24">
            <v>37.130000000000003</v>
          </cell>
          <cell r="E24">
            <v>46.41</v>
          </cell>
          <cell r="F24">
            <v>83.539999999999992</v>
          </cell>
          <cell r="G24" t="str">
            <v>-</v>
          </cell>
          <cell r="H24" t="str">
            <v>-</v>
          </cell>
          <cell r="I24" t="str">
            <v>-</v>
          </cell>
          <cell r="J24" t="str">
            <v>-</v>
          </cell>
          <cell r="K24" t="str">
            <v>-</v>
          </cell>
          <cell r="L24" t="str">
            <v>-</v>
          </cell>
          <cell r="M24" t="str">
            <v>-</v>
          </cell>
        </row>
        <row r="25">
          <cell r="A25">
            <v>16.100000000000001</v>
          </cell>
          <cell r="B25" t="str">
            <v>TRACTOR 195-205 HP (8)</v>
          </cell>
          <cell r="C25">
            <v>215000</v>
          </cell>
          <cell r="D25">
            <v>49.76</v>
          </cell>
          <cell r="E25">
            <v>55.43</v>
          </cell>
          <cell r="F25">
            <v>105.19</v>
          </cell>
          <cell r="G25" t="str">
            <v>-</v>
          </cell>
          <cell r="H25" t="str">
            <v>-</v>
          </cell>
          <cell r="I25" t="str">
            <v>-</v>
          </cell>
          <cell r="J25" t="str">
            <v>-</v>
          </cell>
          <cell r="K25" t="str">
            <v>-</v>
          </cell>
          <cell r="L25" t="str">
            <v>-</v>
          </cell>
          <cell r="M25" t="str">
            <v>-</v>
          </cell>
        </row>
        <row r="26">
          <cell r="A26">
            <v>17</v>
          </cell>
          <cell r="B26" t="str">
            <v>TRACTOR 245-255HP (9)</v>
          </cell>
          <cell r="C26">
            <v>337500</v>
          </cell>
          <cell r="D26">
            <v>48.37</v>
          </cell>
          <cell r="E26">
            <v>87.02</v>
          </cell>
          <cell r="F26">
            <v>135.38999999999999</v>
          </cell>
          <cell r="G26" t="str">
            <v>-</v>
          </cell>
          <cell r="H26" t="str">
            <v>-</v>
          </cell>
          <cell r="I26" t="str">
            <v>-</v>
          </cell>
          <cell r="J26" t="str">
            <v>-</v>
          </cell>
          <cell r="K26" t="str">
            <v>-</v>
          </cell>
          <cell r="L26" t="str">
            <v>-</v>
          </cell>
          <cell r="M26" t="str">
            <v>-</v>
          </cell>
        </row>
        <row r="27">
          <cell r="A27">
            <v>17.100000000000001</v>
          </cell>
          <cell r="B27" t="str">
            <v>VEGETABLE PICKER  4-ROW</v>
          </cell>
          <cell r="C27">
            <v>166591.17768898606</v>
          </cell>
          <cell r="D27">
            <v>55.95</v>
          </cell>
          <cell r="E27">
            <v>81.510000000000005</v>
          </cell>
          <cell r="F27">
            <v>137.46</v>
          </cell>
          <cell r="G27">
            <v>0.25</v>
          </cell>
          <cell r="H27" t="str">
            <v>-</v>
          </cell>
          <cell r="I27" t="str">
            <v>-</v>
          </cell>
          <cell r="J27" t="str">
            <v>-</v>
          </cell>
          <cell r="K27">
            <v>13.99</v>
          </cell>
          <cell r="L27">
            <v>20.38</v>
          </cell>
          <cell r="M27">
            <v>34.369999999999997</v>
          </cell>
        </row>
        <row r="28">
          <cell r="A28">
            <v>17.2</v>
          </cell>
          <cell r="B28" t="str">
            <v>VEGETABLE PICKER  1-ROW</v>
          </cell>
          <cell r="C28">
            <v>57500</v>
          </cell>
          <cell r="D28">
            <v>23.26</v>
          </cell>
          <cell r="E28">
            <v>25.72</v>
          </cell>
          <cell r="F28">
            <v>48.980000000000004</v>
          </cell>
          <cell r="G28">
            <v>0.79</v>
          </cell>
          <cell r="H28" t="str">
            <v>-</v>
          </cell>
          <cell r="I28" t="str">
            <v>-</v>
          </cell>
          <cell r="J28" t="str">
            <v>-</v>
          </cell>
          <cell r="K28">
            <v>18.38</v>
          </cell>
          <cell r="L28">
            <v>20.32</v>
          </cell>
          <cell r="M28">
            <v>38.700000000000003</v>
          </cell>
        </row>
        <row r="29">
          <cell r="A29">
            <v>17.3</v>
          </cell>
          <cell r="B29" t="str">
            <v>FORAGE HARVESTER</v>
          </cell>
          <cell r="C29">
            <v>94500</v>
          </cell>
          <cell r="D29">
            <v>34.49</v>
          </cell>
          <cell r="E29">
            <v>35.869999999999997</v>
          </cell>
          <cell r="F29">
            <v>70.36</v>
          </cell>
          <cell r="G29">
            <v>0.56000000000000005</v>
          </cell>
          <cell r="H29" t="str">
            <v>-</v>
          </cell>
          <cell r="I29" t="str">
            <v>-</v>
          </cell>
          <cell r="J29" t="str">
            <v>-</v>
          </cell>
          <cell r="K29">
            <v>19.309999999999999</v>
          </cell>
          <cell r="L29">
            <v>20.09</v>
          </cell>
          <cell r="M29">
            <v>39.4</v>
          </cell>
        </row>
        <row r="31">
          <cell r="A31" t="str">
            <v>DRAWN IMPLEMENTS</v>
          </cell>
        </row>
        <row r="32">
          <cell r="A32">
            <v>18</v>
          </cell>
          <cell r="B32" t="str">
            <v>4-BOTTOM FLIP PLOW</v>
          </cell>
          <cell r="C32">
            <v>5678.4560264283691</v>
          </cell>
          <cell r="D32">
            <v>4.49</v>
          </cell>
          <cell r="E32">
            <v>2.89</v>
          </cell>
          <cell r="F32">
            <v>7.3800000000000008</v>
          </cell>
          <cell r="G32">
            <v>0.25</v>
          </cell>
          <cell r="H32">
            <v>1.1200000000000001</v>
          </cell>
          <cell r="I32">
            <v>0.72</v>
          </cell>
          <cell r="J32">
            <v>1.84</v>
          </cell>
          <cell r="K32">
            <v>4.8</v>
          </cell>
          <cell r="L32">
            <v>4.59</v>
          </cell>
          <cell r="M32">
            <v>9.39</v>
          </cell>
        </row>
        <row r="33">
          <cell r="A33">
            <v>19</v>
          </cell>
          <cell r="B33" t="str">
            <v>5-BOTTOM PLOW</v>
          </cell>
          <cell r="C33">
            <v>8983.9475962616634</v>
          </cell>
          <cell r="D33">
            <v>7.1</v>
          </cell>
          <cell r="E33">
            <v>4.57</v>
          </cell>
          <cell r="F33">
            <v>11.67</v>
          </cell>
          <cell r="G33">
            <v>0.2</v>
          </cell>
          <cell r="H33">
            <v>1.42</v>
          </cell>
          <cell r="I33">
            <v>0.91</v>
          </cell>
          <cell r="J33">
            <v>2.33</v>
          </cell>
          <cell r="K33">
            <v>5.34</v>
          </cell>
          <cell r="L33">
            <v>5.04</v>
          </cell>
          <cell r="M33">
            <v>10.379999999999999</v>
          </cell>
        </row>
        <row r="34">
          <cell r="A34">
            <v>20</v>
          </cell>
          <cell r="B34" t="str">
            <v>BALE WAGON</v>
          </cell>
          <cell r="C34">
            <v>5749.4454994487251</v>
          </cell>
          <cell r="D34">
            <v>2.2400000000000002</v>
          </cell>
          <cell r="E34">
            <v>4.37</v>
          </cell>
          <cell r="F34">
            <v>6.61</v>
          </cell>
          <cell r="G34">
            <v>0.17</v>
          </cell>
          <cell r="H34">
            <v>0.38</v>
          </cell>
          <cell r="I34">
            <v>0.74</v>
          </cell>
          <cell r="J34">
            <v>1.1200000000000001</v>
          </cell>
          <cell r="K34">
            <v>2</v>
          </cell>
          <cell r="L34">
            <v>2.06</v>
          </cell>
          <cell r="M34">
            <v>4.0600000000000005</v>
          </cell>
        </row>
        <row r="35">
          <cell r="A35">
            <v>21</v>
          </cell>
          <cell r="B35" t="str">
            <v>CHISEL PLOW 12'</v>
          </cell>
          <cell r="C35">
            <v>6568.6882037351625</v>
          </cell>
          <cell r="D35">
            <v>1.1000000000000001</v>
          </cell>
          <cell r="E35">
            <v>5.57</v>
          </cell>
          <cell r="F35">
            <v>6.67</v>
          </cell>
          <cell r="G35">
            <v>0.2</v>
          </cell>
          <cell r="H35">
            <v>0.22</v>
          </cell>
          <cell r="I35">
            <v>1.1100000000000001</v>
          </cell>
          <cell r="J35">
            <v>1.33</v>
          </cell>
          <cell r="K35">
            <v>4.1399999999999997</v>
          </cell>
          <cell r="L35">
            <v>5.24</v>
          </cell>
          <cell r="M35">
            <v>9.379999999999999</v>
          </cell>
        </row>
        <row r="36">
          <cell r="A36">
            <v>22</v>
          </cell>
          <cell r="B36" t="str">
            <v>CHISEL PLOW 14'</v>
          </cell>
          <cell r="C36">
            <v>7658.2528336175301</v>
          </cell>
          <cell r="D36">
            <v>1.28</v>
          </cell>
          <cell r="E36">
            <v>6.49</v>
          </cell>
          <cell r="F36">
            <v>7.7700000000000005</v>
          </cell>
          <cell r="G36">
            <v>0.17</v>
          </cell>
          <cell r="H36">
            <v>0.22</v>
          </cell>
          <cell r="I36">
            <v>1.1000000000000001</v>
          </cell>
          <cell r="J36">
            <v>1.32</v>
          </cell>
          <cell r="K36">
            <v>3.55</v>
          </cell>
          <cell r="L36">
            <v>4.6100000000000003</v>
          </cell>
          <cell r="M36">
            <v>8.16</v>
          </cell>
        </row>
        <row r="37">
          <cell r="A37">
            <v>23</v>
          </cell>
          <cell r="B37" t="str">
            <v>CHISEL PLOW 18'</v>
          </cell>
          <cell r="C37">
            <v>11722.110660151968</v>
          </cell>
          <cell r="D37">
            <v>1.96</v>
          </cell>
          <cell r="E37">
            <v>9.94</v>
          </cell>
          <cell r="F37">
            <v>11.899999999999999</v>
          </cell>
          <cell r="G37">
            <v>0.12</v>
          </cell>
          <cell r="H37">
            <v>0.24</v>
          </cell>
          <cell r="I37">
            <v>1.19</v>
          </cell>
          <cell r="J37">
            <v>1.43</v>
          </cell>
          <cell r="K37">
            <v>3.21</v>
          </cell>
          <cell r="L37">
            <v>4.91</v>
          </cell>
          <cell r="M37">
            <v>8.120000000000001</v>
          </cell>
        </row>
        <row r="38">
          <cell r="A38">
            <v>24</v>
          </cell>
          <cell r="B38" t="str">
            <v>COTTON TRAILER</v>
          </cell>
          <cell r="C38">
            <v>6267.014217913299</v>
          </cell>
          <cell r="D38">
            <v>3.3</v>
          </cell>
          <cell r="E38">
            <v>4.2300000000000004</v>
          </cell>
          <cell r="F38">
            <v>7.53</v>
          </cell>
          <cell r="G38">
            <v>0.34</v>
          </cell>
          <cell r="H38">
            <v>1.1200000000000001</v>
          </cell>
          <cell r="I38">
            <v>1.44</v>
          </cell>
          <cell r="J38">
            <v>2.56</v>
          </cell>
          <cell r="K38">
            <v>4.3499999999999996</v>
          </cell>
          <cell r="L38">
            <v>4.07</v>
          </cell>
          <cell r="M38">
            <v>8.42</v>
          </cell>
        </row>
        <row r="39">
          <cell r="A39">
            <v>25</v>
          </cell>
          <cell r="B39" t="str">
            <v>CULTIPACKER</v>
          </cell>
          <cell r="C39">
            <v>2674.287443898811</v>
          </cell>
          <cell r="D39">
            <v>0.36</v>
          </cell>
          <cell r="E39">
            <v>3.24</v>
          </cell>
          <cell r="F39">
            <v>3.6</v>
          </cell>
          <cell r="G39">
            <v>0.2</v>
          </cell>
          <cell r="H39">
            <v>7.0000000000000007E-2</v>
          </cell>
          <cell r="I39">
            <v>0.65</v>
          </cell>
          <cell r="J39">
            <v>0.72</v>
          </cell>
          <cell r="K39">
            <v>3.01</v>
          </cell>
          <cell r="L39">
            <v>3.74</v>
          </cell>
          <cell r="M39">
            <v>6.75</v>
          </cell>
        </row>
        <row r="40">
          <cell r="A40">
            <v>26</v>
          </cell>
          <cell r="B40" t="str">
            <v>CULTIVATOR 1-ROW</v>
          </cell>
          <cell r="C40">
            <v>1069.4079006635352</v>
          </cell>
          <cell r="D40">
            <v>0.23</v>
          </cell>
          <cell r="E40">
            <v>1.21</v>
          </cell>
          <cell r="F40">
            <v>1.44</v>
          </cell>
          <cell r="G40">
            <v>1.18</v>
          </cell>
          <cell r="H40">
            <v>0.27</v>
          </cell>
          <cell r="I40">
            <v>1.43</v>
          </cell>
          <cell r="J40">
            <v>1.7</v>
          </cell>
          <cell r="K40">
            <v>11.48</v>
          </cell>
          <cell r="L40">
            <v>10.55</v>
          </cell>
          <cell r="M40">
            <v>22.03</v>
          </cell>
        </row>
        <row r="41">
          <cell r="A41">
            <v>27</v>
          </cell>
          <cell r="B41" t="str">
            <v>CULTIVATOR 2-ROW</v>
          </cell>
          <cell r="C41">
            <v>2296.6202306790578</v>
          </cell>
          <cell r="D41">
            <v>0.49</v>
          </cell>
          <cell r="E41">
            <v>2.59</v>
          </cell>
          <cell r="F41">
            <v>3.08</v>
          </cell>
          <cell r="G41">
            <v>0.56000000000000005</v>
          </cell>
          <cell r="H41">
            <v>0.27</v>
          </cell>
          <cell r="I41">
            <v>1.45</v>
          </cell>
          <cell r="J41">
            <v>1.72</v>
          </cell>
          <cell r="K41">
            <v>5.59</v>
          </cell>
          <cell r="L41">
            <v>5.78</v>
          </cell>
          <cell r="M41">
            <v>11.370000000000001</v>
          </cell>
        </row>
        <row r="42">
          <cell r="A42">
            <v>28</v>
          </cell>
          <cell r="B42" t="str">
            <v>CULTIVATOR 4-ROW</v>
          </cell>
          <cell r="C42">
            <v>3881.0178702851608</v>
          </cell>
          <cell r="D42">
            <v>1.03</v>
          </cell>
          <cell r="E42">
            <v>3.47</v>
          </cell>
          <cell r="F42">
            <v>4.5</v>
          </cell>
          <cell r="G42">
            <v>0.23</v>
          </cell>
          <cell r="H42">
            <v>0.24</v>
          </cell>
          <cell r="I42">
            <v>0.8</v>
          </cell>
          <cell r="J42">
            <v>1.04</v>
          </cell>
          <cell r="K42">
            <v>3.62</v>
          </cell>
          <cell r="L42">
            <v>4.3600000000000003</v>
          </cell>
          <cell r="M42">
            <v>7.98</v>
          </cell>
        </row>
        <row r="43">
          <cell r="A43">
            <v>29</v>
          </cell>
          <cell r="B43" t="str">
            <v>CULTIVATOR 6-ROW</v>
          </cell>
          <cell r="C43">
            <v>5163.6931972894245</v>
          </cell>
          <cell r="D43">
            <v>1.64</v>
          </cell>
          <cell r="E43">
            <v>3.69</v>
          </cell>
          <cell r="F43">
            <v>5.33</v>
          </cell>
          <cell r="G43">
            <v>0.17</v>
          </cell>
          <cell r="H43">
            <v>0.28000000000000003</v>
          </cell>
          <cell r="I43">
            <v>0.63</v>
          </cell>
          <cell r="J43">
            <v>0.91</v>
          </cell>
          <cell r="K43">
            <v>2.78</v>
          </cell>
          <cell r="L43">
            <v>3.26</v>
          </cell>
          <cell r="M43">
            <v>6.0399999999999991</v>
          </cell>
        </row>
        <row r="44">
          <cell r="A44">
            <v>30</v>
          </cell>
          <cell r="B44" t="str">
            <v>CULTIVATOR W/ HERB.&amp;INSEC. 6-ROW</v>
          </cell>
          <cell r="C44">
            <v>6474.7542601262194</v>
          </cell>
          <cell r="D44">
            <v>1.86</v>
          </cell>
          <cell r="E44">
            <v>7.31</v>
          </cell>
          <cell r="F44">
            <v>9.17</v>
          </cell>
          <cell r="G44">
            <v>0.17</v>
          </cell>
          <cell r="H44">
            <v>0.32</v>
          </cell>
          <cell r="I44">
            <v>1.24</v>
          </cell>
          <cell r="J44">
            <v>1.56</v>
          </cell>
          <cell r="K44">
            <v>2.82</v>
          </cell>
          <cell r="L44">
            <v>3.87</v>
          </cell>
          <cell r="M44">
            <v>6.6899999999999995</v>
          </cell>
        </row>
        <row r="45">
          <cell r="A45">
            <v>31</v>
          </cell>
          <cell r="B45" t="str">
            <v>CULTIVATOR W/ HERBICIDE 6-ROW</v>
          </cell>
          <cell r="C45">
            <v>5885.5819148493101</v>
          </cell>
          <cell r="D45">
            <v>1.69</v>
          </cell>
          <cell r="E45">
            <v>6.65</v>
          </cell>
          <cell r="F45">
            <v>8.34</v>
          </cell>
          <cell r="G45">
            <v>0.17</v>
          </cell>
          <cell r="H45">
            <v>0.28999999999999998</v>
          </cell>
          <cell r="I45">
            <v>1.1299999999999999</v>
          </cell>
          <cell r="J45">
            <v>1.42</v>
          </cell>
          <cell r="K45">
            <v>2.79</v>
          </cell>
          <cell r="L45">
            <v>3.76</v>
          </cell>
          <cell r="M45">
            <v>6.55</v>
          </cell>
        </row>
        <row r="46">
          <cell r="A46">
            <v>32</v>
          </cell>
          <cell r="B46">
            <v>0</v>
          </cell>
          <cell r="C46">
            <v>5885.5819148493101</v>
          </cell>
          <cell r="D46">
            <v>1.69</v>
          </cell>
          <cell r="E46">
            <v>6.65</v>
          </cell>
          <cell r="F46">
            <v>8.34</v>
          </cell>
          <cell r="G46">
            <v>0.17</v>
          </cell>
          <cell r="H46">
            <v>0.28999999999999998</v>
          </cell>
          <cell r="I46">
            <v>1.1299999999999999</v>
          </cell>
          <cell r="J46">
            <v>1.42</v>
          </cell>
          <cell r="K46">
            <v>2.79</v>
          </cell>
          <cell r="L46">
            <v>3.76</v>
          </cell>
          <cell r="M46">
            <v>6.55</v>
          </cell>
        </row>
        <row r="47">
          <cell r="A47">
            <v>33</v>
          </cell>
          <cell r="B47" t="str">
            <v>CULTIVATOR W/ SPRAYER 6-ROW</v>
          </cell>
          <cell r="C47">
            <v>5885.5819148493101</v>
          </cell>
          <cell r="D47">
            <v>1.69</v>
          </cell>
          <cell r="E47">
            <v>6.65</v>
          </cell>
          <cell r="F47">
            <v>8.34</v>
          </cell>
          <cell r="G47">
            <v>0.17</v>
          </cell>
          <cell r="H47">
            <v>0.28999999999999998</v>
          </cell>
          <cell r="I47">
            <v>1.1299999999999999</v>
          </cell>
          <cell r="J47">
            <v>1.42</v>
          </cell>
          <cell r="K47">
            <v>2.79</v>
          </cell>
          <cell r="L47">
            <v>3.76</v>
          </cell>
          <cell r="M47">
            <v>6.55</v>
          </cell>
        </row>
        <row r="48">
          <cell r="A48">
            <v>34</v>
          </cell>
          <cell r="B48" t="str">
            <v>DIGGER INVERTER 2-ROW</v>
          </cell>
          <cell r="C48">
            <v>7376.4193606716035</v>
          </cell>
          <cell r="D48">
            <v>5.71</v>
          </cell>
          <cell r="E48">
            <v>8.24</v>
          </cell>
          <cell r="F48">
            <v>13.95</v>
          </cell>
          <cell r="G48">
            <v>0.92</v>
          </cell>
          <cell r="H48">
            <v>5.25</v>
          </cell>
          <cell r="I48">
            <v>7.58</v>
          </cell>
          <cell r="J48">
            <v>12.83</v>
          </cell>
          <cell r="K48">
            <v>23.28</v>
          </cell>
          <cell r="L48">
            <v>26.56</v>
          </cell>
          <cell r="M48">
            <v>49.84</v>
          </cell>
        </row>
        <row r="49">
          <cell r="A49">
            <v>34.1</v>
          </cell>
          <cell r="B49" t="str">
            <v>DIGGER INVERTER 6-ROW</v>
          </cell>
          <cell r="C49">
            <v>17891.246363845763</v>
          </cell>
          <cell r="D49">
            <v>13.86</v>
          </cell>
          <cell r="E49">
            <v>19.98</v>
          </cell>
          <cell r="F49">
            <v>33.840000000000003</v>
          </cell>
          <cell r="G49">
            <v>0.34</v>
          </cell>
          <cell r="H49">
            <v>4.71</v>
          </cell>
          <cell r="I49">
            <v>6.79</v>
          </cell>
          <cell r="J49">
            <v>11.5</v>
          </cell>
          <cell r="K49">
            <v>14.35</v>
          </cell>
          <cell r="L49">
            <v>18.190000000000001</v>
          </cell>
          <cell r="M49">
            <v>32.54</v>
          </cell>
        </row>
        <row r="50">
          <cell r="A50">
            <v>35</v>
          </cell>
          <cell r="B50" t="str">
            <v>DISK W/ SPRAYER 16'</v>
          </cell>
          <cell r="C50">
            <v>14606.55338171294</v>
          </cell>
          <cell r="D50">
            <v>2.92</v>
          </cell>
          <cell r="E50">
            <v>10.89</v>
          </cell>
          <cell r="F50">
            <v>13.81</v>
          </cell>
          <cell r="G50">
            <v>0.15</v>
          </cell>
          <cell r="H50">
            <v>0.44</v>
          </cell>
          <cell r="I50">
            <v>1.63</v>
          </cell>
          <cell r="J50">
            <v>2.0699999999999998</v>
          </cell>
          <cell r="K50">
            <v>3.38</v>
          </cell>
          <cell r="L50">
            <v>4.7300000000000004</v>
          </cell>
          <cell r="M50">
            <v>8.11</v>
          </cell>
        </row>
        <row r="51">
          <cell r="A51">
            <v>36</v>
          </cell>
          <cell r="B51" t="str">
            <v>DISK W/ SPRAYER 21'</v>
          </cell>
          <cell r="C51">
            <v>17957.469679696871</v>
          </cell>
          <cell r="D51">
            <v>3.59</v>
          </cell>
          <cell r="E51">
            <v>13.39</v>
          </cell>
          <cell r="F51">
            <v>16.98</v>
          </cell>
          <cell r="G51">
            <v>0.12</v>
          </cell>
          <cell r="H51">
            <v>0.43</v>
          </cell>
          <cell r="I51">
            <v>1.61</v>
          </cell>
          <cell r="J51">
            <v>2.04</v>
          </cell>
          <cell r="K51">
            <v>3.4</v>
          </cell>
          <cell r="L51">
            <v>5.32</v>
          </cell>
          <cell r="M51">
            <v>8.7200000000000006</v>
          </cell>
        </row>
        <row r="52">
          <cell r="A52">
            <v>37</v>
          </cell>
          <cell r="B52" t="str">
            <v>FERTILIZER SPREADER</v>
          </cell>
          <cell r="C52">
            <v>12250.641131368513</v>
          </cell>
          <cell r="D52">
            <v>7.04</v>
          </cell>
          <cell r="E52">
            <v>27.9</v>
          </cell>
          <cell r="F52">
            <v>34.94</v>
          </cell>
          <cell r="G52">
            <v>0.12</v>
          </cell>
          <cell r="H52">
            <v>0.84</v>
          </cell>
          <cell r="I52">
            <v>3.35</v>
          </cell>
          <cell r="J52">
            <v>4.1900000000000004</v>
          </cell>
          <cell r="K52">
            <v>1.98</v>
          </cell>
          <cell r="L52">
            <v>4.28</v>
          </cell>
          <cell r="M52">
            <v>6.26</v>
          </cell>
        </row>
        <row r="53">
          <cell r="A53">
            <v>38</v>
          </cell>
          <cell r="B53" t="str">
            <v>FUMIGATION UNIT</v>
          </cell>
          <cell r="C53">
            <v>25000</v>
          </cell>
          <cell r="D53">
            <v>17.14</v>
          </cell>
          <cell r="E53">
            <v>64.11</v>
          </cell>
          <cell r="F53">
            <v>81.25</v>
          </cell>
          <cell r="G53">
            <v>0.43</v>
          </cell>
          <cell r="H53">
            <v>7.37</v>
          </cell>
          <cell r="I53">
            <v>27.57</v>
          </cell>
          <cell r="J53">
            <v>34.94</v>
          </cell>
          <cell r="K53">
            <v>11.46</v>
          </cell>
          <cell r="L53">
            <v>30.89</v>
          </cell>
          <cell r="M53">
            <v>42.35</v>
          </cell>
        </row>
        <row r="54">
          <cell r="A54">
            <v>39</v>
          </cell>
          <cell r="B54" t="str">
            <v>GRAIN DRILL 16'</v>
          </cell>
          <cell r="C54">
            <v>12318.91854810993</v>
          </cell>
          <cell r="D54">
            <v>6.54</v>
          </cell>
          <cell r="E54">
            <v>15.96</v>
          </cell>
          <cell r="F54">
            <v>22.5</v>
          </cell>
          <cell r="G54">
            <v>0.13</v>
          </cell>
          <cell r="H54">
            <v>0.85</v>
          </cell>
          <cell r="I54">
            <v>2.0699999999999998</v>
          </cell>
          <cell r="J54">
            <v>2.92</v>
          </cell>
          <cell r="K54">
            <v>3.4</v>
          </cell>
          <cell r="L54">
            <v>4.76</v>
          </cell>
          <cell r="M54">
            <v>8.16</v>
          </cell>
        </row>
        <row r="55">
          <cell r="A55">
            <v>40</v>
          </cell>
          <cell r="B55" t="str">
            <v>GRAIN DRILL 8'</v>
          </cell>
          <cell r="C55">
            <v>6796.958476357232</v>
          </cell>
          <cell r="D55">
            <v>3.61</v>
          </cell>
          <cell r="E55">
            <v>8.8000000000000007</v>
          </cell>
          <cell r="F55">
            <v>12.41</v>
          </cell>
          <cell r="G55">
            <v>0.28999999999999998</v>
          </cell>
          <cell r="H55">
            <v>1.05</v>
          </cell>
          <cell r="I55">
            <v>2.5499999999999998</v>
          </cell>
          <cell r="J55">
            <v>3.5999999999999996</v>
          </cell>
          <cell r="K55">
            <v>5.31</v>
          </cell>
          <cell r="L55">
            <v>7.04</v>
          </cell>
          <cell r="M55">
            <v>12.35</v>
          </cell>
        </row>
        <row r="56">
          <cell r="A56">
            <v>41</v>
          </cell>
          <cell r="B56" t="str">
            <v>GRAIN DRILL 13'  W/ CULTIPACKER</v>
          </cell>
          <cell r="C56">
            <v>9998.495452833864</v>
          </cell>
          <cell r="D56">
            <v>5.3</v>
          </cell>
          <cell r="E56">
            <v>12.95</v>
          </cell>
          <cell r="F56">
            <v>18.25</v>
          </cell>
          <cell r="G56">
            <v>0.16</v>
          </cell>
          <cell r="H56">
            <v>0.85</v>
          </cell>
          <cell r="I56">
            <v>2.0699999999999998</v>
          </cell>
          <cell r="J56">
            <v>2.92</v>
          </cell>
          <cell r="K56">
            <v>3.98</v>
          </cell>
          <cell r="L56">
            <v>5.37</v>
          </cell>
          <cell r="M56">
            <v>9.35</v>
          </cell>
        </row>
        <row r="57">
          <cell r="A57">
            <v>42</v>
          </cell>
          <cell r="B57" t="str">
            <v>GRAIN DRILL 13'  W/ FERTILIZER</v>
          </cell>
          <cell r="C57">
            <v>9910.0638487770702</v>
          </cell>
          <cell r="D57">
            <v>5.26</v>
          </cell>
          <cell r="E57">
            <v>12.84</v>
          </cell>
          <cell r="F57">
            <v>18.100000000000001</v>
          </cell>
          <cell r="G57">
            <v>0.16</v>
          </cell>
          <cell r="H57">
            <v>0.84</v>
          </cell>
          <cell r="I57">
            <v>2.0499999999999998</v>
          </cell>
          <cell r="J57">
            <v>2.8899999999999997</v>
          </cell>
          <cell r="K57">
            <v>4.8</v>
          </cell>
          <cell r="L57">
            <v>7</v>
          </cell>
          <cell r="M57">
            <v>11.8</v>
          </cell>
        </row>
        <row r="58">
          <cell r="A58">
            <v>43</v>
          </cell>
          <cell r="B58" t="str">
            <v>GRANULAR APPLICATOR</v>
          </cell>
          <cell r="C58">
            <v>4063.5246228815267</v>
          </cell>
          <cell r="D58">
            <v>0.87</v>
          </cell>
          <cell r="E58">
            <v>4.59</v>
          </cell>
          <cell r="F58">
            <v>5.46</v>
          </cell>
          <cell r="G58">
            <v>0.56000000000000005</v>
          </cell>
          <cell r="H58">
            <v>0.49</v>
          </cell>
          <cell r="I58">
            <v>2.57</v>
          </cell>
          <cell r="J58">
            <v>3.0599999999999996</v>
          </cell>
          <cell r="K58">
            <v>5.81</v>
          </cell>
          <cell r="L58">
            <v>6.9</v>
          </cell>
          <cell r="M58">
            <v>12.71</v>
          </cell>
        </row>
        <row r="59">
          <cell r="A59">
            <v>44</v>
          </cell>
          <cell r="B59" t="str">
            <v>HEAVY DISK 13'</v>
          </cell>
          <cell r="C59">
            <v>16500</v>
          </cell>
          <cell r="D59">
            <v>3.3</v>
          </cell>
          <cell r="E59">
            <v>12.3</v>
          </cell>
          <cell r="F59">
            <v>15.600000000000001</v>
          </cell>
          <cell r="G59">
            <v>0.17</v>
          </cell>
          <cell r="H59">
            <v>0.56000000000000005</v>
          </cell>
          <cell r="I59">
            <v>2.09</v>
          </cell>
          <cell r="J59">
            <v>2.65</v>
          </cell>
          <cell r="K59">
            <v>5.38</v>
          </cell>
          <cell r="L59">
            <v>7.79</v>
          </cell>
          <cell r="M59">
            <v>13.17</v>
          </cell>
        </row>
        <row r="60">
          <cell r="A60">
            <v>45</v>
          </cell>
          <cell r="B60" t="str">
            <v>HEAVY DISK 14'</v>
          </cell>
          <cell r="C60">
            <v>22500</v>
          </cell>
          <cell r="D60">
            <v>4.5</v>
          </cell>
          <cell r="E60">
            <v>16.77</v>
          </cell>
          <cell r="F60">
            <v>21.27</v>
          </cell>
          <cell r="G60">
            <v>0.15</v>
          </cell>
          <cell r="H60">
            <v>0.68</v>
          </cell>
          <cell r="I60">
            <v>2.52</v>
          </cell>
          <cell r="J60">
            <v>3.2</v>
          </cell>
          <cell r="K60">
            <v>4.93</v>
          </cell>
          <cell r="L60">
            <v>7.54</v>
          </cell>
          <cell r="M60">
            <v>12.469999999999999</v>
          </cell>
        </row>
        <row r="61">
          <cell r="A61">
            <v>46</v>
          </cell>
          <cell r="B61" t="str">
            <v>HEAVY DISK 16'</v>
          </cell>
          <cell r="C61">
            <v>29000</v>
          </cell>
          <cell r="D61">
            <v>5.8</v>
          </cell>
          <cell r="E61">
            <v>21.62</v>
          </cell>
          <cell r="F61">
            <v>27.42</v>
          </cell>
          <cell r="G61">
            <v>0.12</v>
          </cell>
          <cell r="H61">
            <v>0.7</v>
          </cell>
          <cell r="I61">
            <v>2.59</v>
          </cell>
          <cell r="J61">
            <v>3.29</v>
          </cell>
          <cell r="K61">
            <v>4.5599999999999996</v>
          </cell>
          <cell r="L61">
            <v>7.08</v>
          </cell>
          <cell r="M61">
            <v>11.64</v>
          </cell>
        </row>
        <row r="62">
          <cell r="A62">
            <v>46.1</v>
          </cell>
          <cell r="B62" t="str">
            <v>HEAVY DISK 20'</v>
          </cell>
          <cell r="C62">
            <v>45000</v>
          </cell>
          <cell r="D62">
            <v>9</v>
          </cell>
          <cell r="E62">
            <v>33.54</v>
          </cell>
          <cell r="F62">
            <v>42.54</v>
          </cell>
          <cell r="G62">
            <v>0.1</v>
          </cell>
          <cell r="H62">
            <v>0.9</v>
          </cell>
          <cell r="I62">
            <v>3.35</v>
          </cell>
          <cell r="J62">
            <v>4.25</v>
          </cell>
          <cell r="K62">
            <v>4.6100000000000003</v>
          </cell>
          <cell r="L62">
            <v>8</v>
          </cell>
          <cell r="M62">
            <v>12.61</v>
          </cell>
        </row>
        <row r="63">
          <cell r="A63">
            <v>47</v>
          </cell>
          <cell r="B63" t="str">
            <v>HERBICIDE APPLICATOR 12'</v>
          </cell>
          <cell r="C63">
            <v>2260.8802686362396</v>
          </cell>
          <cell r="D63">
            <v>1.32</v>
          </cell>
          <cell r="E63">
            <v>3.19</v>
          </cell>
          <cell r="F63">
            <v>4.51</v>
          </cell>
          <cell r="G63">
            <v>0.15</v>
          </cell>
          <cell r="H63">
            <v>0.2</v>
          </cell>
          <cell r="I63">
            <v>0.48</v>
          </cell>
          <cell r="J63">
            <v>0.67999999999999994</v>
          </cell>
          <cell r="K63">
            <v>2.4</v>
          </cell>
          <cell r="L63">
            <v>2.8</v>
          </cell>
          <cell r="M63">
            <v>5.1999999999999993</v>
          </cell>
        </row>
        <row r="64">
          <cell r="A64">
            <v>48</v>
          </cell>
          <cell r="B64" t="str">
            <v>HERBICIDE APPLICATOR 16'</v>
          </cell>
          <cell r="C64">
            <v>3242.5782800177644</v>
          </cell>
          <cell r="D64">
            <v>2.09</v>
          </cell>
          <cell r="E64">
            <v>4.07</v>
          </cell>
          <cell r="F64">
            <v>6.16</v>
          </cell>
          <cell r="G64">
            <v>0.11</v>
          </cell>
          <cell r="H64">
            <v>0.23</v>
          </cell>
          <cell r="I64">
            <v>0.45</v>
          </cell>
          <cell r="J64">
            <v>0.68</v>
          </cell>
          <cell r="K64">
            <v>1.85</v>
          </cell>
          <cell r="L64">
            <v>2.15</v>
          </cell>
          <cell r="M64">
            <v>4</v>
          </cell>
        </row>
        <row r="65">
          <cell r="A65">
            <v>49</v>
          </cell>
          <cell r="B65" t="str">
            <v>TANDOM LIGHT DISK 30'</v>
          </cell>
          <cell r="C65">
            <v>67500</v>
          </cell>
          <cell r="D65">
            <v>38.43</v>
          </cell>
          <cell r="E65">
            <v>60.38</v>
          </cell>
          <cell r="F65">
            <v>98.81</v>
          </cell>
          <cell r="G65">
            <v>7.0000000000000007E-2</v>
          </cell>
          <cell r="H65">
            <v>2.69</v>
          </cell>
          <cell r="I65">
            <v>4.2300000000000004</v>
          </cell>
          <cell r="J65">
            <v>6.92</v>
          </cell>
          <cell r="K65">
            <v>4.95</v>
          </cell>
          <cell r="L65">
            <v>6.84</v>
          </cell>
          <cell r="M65">
            <v>11.79</v>
          </cell>
        </row>
        <row r="66">
          <cell r="A66">
            <v>49.1</v>
          </cell>
          <cell r="B66" t="str">
            <v>LIGHT DISKING W/ HERBICIDE 20'</v>
          </cell>
          <cell r="C66">
            <v>12162.5</v>
          </cell>
          <cell r="D66">
            <v>6.92</v>
          </cell>
          <cell r="E66">
            <v>10.88</v>
          </cell>
          <cell r="F66">
            <v>17.8</v>
          </cell>
          <cell r="G66">
            <v>0.12</v>
          </cell>
          <cell r="H66">
            <v>0.83</v>
          </cell>
          <cell r="I66">
            <v>1.31</v>
          </cell>
          <cell r="J66">
            <v>2.14</v>
          </cell>
          <cell r="K66">
            <v>3.8</v>
          </cell>
          <cell r="L66">
            <v>5.0199999999999996</v>
          </cell>
          <cell r="M66">
            <v>8.82</v>
          </cell>
        </row>
        <row r="67">
          <cell r="A67">
            <v>49.2</v>
          </cell>
          <cell r="B67" t="str">
            <v>TANDOM LIGHT DISK 20'</v>
          </cell>
          <cell r="C67">
            <v>12162.5</v>
          </cell>
          <cell r="D67">
            <v>6.92</v>
          </cell>
          <cell r="E67">
            <v>10.88</v>
          </cell>
          <cell r="F67">
            <v>17.8</v>
          </cell>
          <cell r="G67">
            <v>0.12</v>
          </cell>
          <cell r="H67">
            <v>0.83</v>
          </cell>
          <cell r="I67">
            <v>1.31</v>
          </cell>
          <cell r="J67">
            <v>2.14</v>
          </cell>
          <cell r="K67">
            <v>3.8</v>
          </cell>
          <cell r="L67">
            <v>5.0199999999999996</v>
          </cell>
          <cell r="M67">
            <v>8.82</v>
          </cell>
        </row>
        <row r="68">
          <cell r="A68">
            <v>50</v>
          </cell>
          <cell r="B68" t="str">
            <v>LISTER</v>
          </cell>
          <cell r="C68">
            <v>1582.6161880453678</v>
          </cell>
          <cell r="D68">
            <v>0.42</v>
          </cell>
          <cell r="E68">
            <v>3.57</v>
          </cell>
          <cell r="F68">
            <v>3.9899999999999998</v>
          </cell>
          <cell r="G68">
            <v>0.59</v>
          </cell>
          <cell r="H68">
            <v>0.25</v>
          </cell>
          <cell r="I68">
            <v>2.11</v>
          </cell>
          <cell r="J68">
            <v>2.36</v>
          </cell>
          <cell r="K68">
            <v>8.92</v>
          </cell>
          <cell r="L68">
            <v>11.23</v>
          </cell>
          <cell r="M68">
            <v>20.149999999999999</v>
          </cell>
        </row>
        <row r="69">
          <cell r="A69">
            <v>51</v>
          </cell>
          <cell r="B69" t="str">
            <v>MOWER-CONDITIONER</v>
          </cell>
          <cell r="C69">
            <v>18045.251387365701</v>
          </cell>
          <cell r="D69">
            <v>7.33</v>
          </cell>
          <cell r="E69">
            <v>20.55</v>
          </cell>
          <cell r="F69">
            <v>27.880000000000003</v>
          </cell>
          <cell r="G69">
            <v>0.36</v>
          </cell>
          <cell r="H69">
            <v>2.64</v>
          </cell>
          <cell r="I69">
            <v>7.4</v>
          </cell>
          <cell r="J69">
            <v>10.040000000000001</v>
          </cell>
          <cell r="K69">
            <v>6.06</v>
          </cell>
          <cell r="L69">
            <v>10.18</v>
          </cell>
          <cell r="M69">
            <v>16.239999999999998</v>
          </cell>
        </row>
        <row r="70">
          <cell r="A70">
            <v>52</v>
          </cell>
          <cell r="B70" t="str">
            <v>MULCH BEDDER-LAYER</v>
          </cell>
          <cell r="C70">
            <v>5949.6849174637873</v>
          </cell>
          <cell r="D70">
            <v>9.67</v>
          </cell>
          <cell r="E70">
            <v>13.44</v>
          </cell>
          <cell r="F70">
            <v>23.11</v>
          </cell>
          <cell r="G70">
            <v>0.52</v>
          </cell>
          <cell r="H70">
            <v>5.03</v>
          </cell>
          <cell r="I70">
            <v>6.99</v>
          </cell>
          <cell r="J70">
            <v>12.02</v>
          </cell>
          <cell r="K70">
            <v>9.9700000000000006</v>
          </cell>
          <cell r="L70">
            <v>11.01</v>
          </cell>
          <cell r="M70">
            <v>20.98</v>
          </cell>
        </row>
        <row r="71">
          <cell r="A71">
            <v>53</v>
          </cell>
          <cell r="B71" t="str">
            <v>MULCH LAYER</v>
          </cell>
          <cell r="C71">
            <v>4813.2950982282046</v>
          </cell>
          <cell r="D71">
            <v>7.82</v>
          </cell>
          <cell r="E71">
            <v>10.87</v>
          </cell>
          <cell r="F71">
            <v>18.689999999999998</v>
          </cell>
          <cell r="G71">
            <v>0.52</v>
          </cell>
          <cell r="H71">
            <v>4.07</v>
          </cell>
          <cell r="I71">
            <v>5.65</v>
          </cell>
          <cell r="J71">
            <v>9.7200000000000006</v>
          </cell>
          <cell r="K71">
            <v>9.01</v>
          </cell>
          <cell r="L71">
            <v>9.67</v>
          </cell>
          <cell r="M71">
            <v>18.68</v>
          </cell>
        </row>
        <row r="72">
          <cell r="A72">
            <v>54</v>
          </cell>
          <cell r="B72" t="str">
            <v>NO-TILL DRILL 12'</v>
          </cell>
          <cell r="C72">
            <v>14996.276760968638</v>
          </cell>
          <cell r="D72">
            <v>10.92</v>
          </cell>
          <cell r="E72">
            <v>14.57</v>
          </cell>
          <cell r="F72">
            <v>25.490000000000002</v>
          </cell>
          <cell r="G72">
            <v>0.21</v>
          </cell>
          <cell r="H72">
            <v>2.29</v>
          </cell>
          <cell r="I72">
            <v>3.06</v>
          </cell>
          <cell r="J72">
            <v>5.35</v>
          </cell>
          <cell r="K72">
            <v>6.41</v>
          </cell>
          <cell r="L72">
            <v>7.39</v>
          </cell>
          <cell r="M72">
            <v>13.8</v>
          </cell>
        </row>
        <row r="73">
          <cell r="A73">
            <v>55</v>
          </cell>
          <cell r="B73" t="str">
            <v>NO-TILL DRILL 16'</v>
          </cell>
          <cell r="C73">
            <v>22238.194703766691</v>
          </cell>
          <cell r="D73">
            <v>11.8</v>
          </cell>
          <cell r="E73">
            <v>28.8</v>
          </cell>
          <cell r="F73">
            <v>40.6</v>
          </cell>
          <cell r="G73">
            <v>0.14000000000000001</v>
          </cell>
          <cell r="H73">
            <v>1.65</v>
          </cell>
          <cell r="I73">
            <v>4.03</v>
          </cell>
          <cell r="J73">
            <v>5.68</v>
          </cell>
          <cell r="K73">
            <v>5.12</v>
          </cell>
          <cell r="L73">
            <v>8.36</v>
          </cell>
          <cell r="M73">
            <v>13.48</v>
          </cell>
        </row>
        <row r="74">
          <cell r="A74">
            <v>56</v>
          </cell>
          <cell r="B74" t="str">
            <v>NURSE TANK ON PICK-UP</v>
          </cell>
          <cell r="C74">
            <v>2220.9022398647694</v>
          </cell>
          <cell r="D74">
            <v>0.89</v>
          </cell>
          <cell r="E74">
            <v>3.97</v>
          </cell>
          <cell r="F74">
            <v>4.8600000000000003</v>
          </cell>
          <cell r="G74">
            <v>0.17</v>
          </cell>
          <cell r="H74">
            <v>0.15</v>
          </cell>
          <cell r="I74">
            <v>0.67</v>
          </cell>
          <cell r="J74">
            <v>0.82000000000000006</v>
          </cell>
          <cell r="K74">
            <v>1.77</v>
          </cell>
          <cell r="L74">
            <v>1.99</v>
          </cell>
          <cell r="M74">
            <v>3.76</v>
          </cell>
        </row>
        <row r="75">
          <cell r="A75">
            <v>57</v>
          </cell>
          <cell r="B75" t="str">
            <v>PEANUT COMBINE 2-ROW</v>
          </cell>
          <cell r="C75">
            <v>31074.01438692987</v>
          </cell>
          <cell r="D75">
            <v>9.42</v>
          </cell>
          <cell r="E75">
            <v>35.090000000000003</v>
          </cell>
          <cell r="F75">
            <v>44.510000000000005</v>
          </cell>
          <cell r="G75">
            <v>1.1000000000000001</v>
          </cell>
          <cell r="H75">
            <v>10.36</v>
          </cell>
          <cell r="I75">
            <v>38.6</v>
          </cell>
          <cell r="J75">
            <v>48.96</v>
          </cell>
          <cell r="K75">
            <v>31.91</v>
          </cell>
          <cell r="L75">
            <v>61.29</v>
          </cell>
          <cell r="M75">
            <v>93.2</v>
          </cell>
        </row>
        <row r="76">
          <cell r="A76">
            <v>57.1</v>
          </cell>
          <cell r="B76" t="str">
            <v>PEANUT COMBINE 4-ROW</v>
          </cell>
          <cell r="C76">
            <v>66934.808312845358</v>
          </cell>
          <cell r="D76">
            <v>20.29</v>
          </cell>
          <cell r="E76">
            <v>75.58</v>
          </cell>
          <cell r="F76">
            <v>95.87</v>
          </cell>
          <cell r="G76">
            <v>0.55000000000000004</v>
          </cell>
          <cell r="H76">
            <v>11.16</v>
          </cell>
          <cell r="I76">
            <v>41.57</v>
          </cell>
          <cell r="J76">
            <v>52.730000000000004</v>
          </cell>
          <cell r="K76">
            <v>24.77</v>
          </cell>
          <cell r="L76">
            <v>58.59</v>
          </cell>
          <cell r="M76">
            <v>83.36</v>
          </cell>
        </row>
        <row r="77">
          <cell r="A77">
            <v>58</v>
          </cell>
          <cell r="B77" t="str">
            <v>PEANUT PLANTER</v>
          </cell>
          <cell r="C77">
            <v>12547.290522439383</v>
          </cell>
          <cell r="D77">
            <v>5.26</v>
          </cell>
          <cell r="E77">
            <v>17.02</v>
          </cell>
          <cell r="F77">
            <v>22.28</v>
          </cell>
          <cell r="G77">
            <v>0.21</v>
          </cell>
          <cell r="H77">
            <v>1.1000000000000001</v>
          </cell>
          <cell r="I77">
            <v>3.57</v>
          </cell>
          <cell r="J77">
            <v>4.67</v>
          </cell>
          <cell r="K77">
            <v>5.22</v>
          </cell>
          <cell r="L77">
            <v>7.91</v>
          </cell>
          <cell r="M77">
            <v>13.129999999999999</v>
          </cell>
        </row>
        <row r="78">
          <cell r="A78">
            <v>59</v>
          </cell>
          <cell r="B78" t="str">
            <v>PRECISION PLANTER 4-ROW</v>
          </cell>
          <cell r="C78">
            <v>11562.502556797732</v>
          </cell>
          <cell r="D78">
            <v>3.4</v>
          </cell>
          <cell r="E78">
            <v>11.76</v>
          </cell>
          <cell r="F78">
            <v>15.16</v>
          </cell>
          <cell r="G78">
            <v>0.2</v>
          </cell>
          <cell r="H78">
            <v>0.68</v>
          </cell>
          <cell r="I78">
            <v>2.35</v>
          </cell>
          <cell r="J78">
            <v>3.0300000000000002</v>
          </cell>
          <cell r="K78">
            <v>4.5999999999999996</v>
          </cell>
          <cell r="L78">
            <v>6.48</v>
          </cell>
          <cell r="M78">
            <v>11.08</v>
          </cell>
        </row>
        <row r="79">
          <cell r="A79">
            <v>60</v>
          </cell>
          <cell r="B79" t="str">
            <v>PLANTER 4-ROW</v>
          </cell>
          <cell r="C79">
            <v>30000</v>
          </cell>
          <cell r="D79">
            <v>5.13</v>
          </cell>
          <cell r="E79">
            <v>45.16</v>
          </cell>
          <cell r="F79">
            <v>50.29</v>
          </cell>
          <cell r="G79">
            <v>1.65</v>
          </cell>
          <cell r="H79">
            <v>8.4600000000000009</v>
          </cell>
          <cell r="I79">
            <v>74.510000000000005</v>
          </cell>
          <cell r="J79">
            <v>82.97</v>
          </cell>
          <cell r="K79">
            <v>24.14</v>
          </cell>
          <cell r="L79">
            <v>87.27</v>
          </cell>
          <cell r="M79">
            <v>111.41</v>
          </cell>
        </row>
        <row r="80">
          <cell r="A80">
            <v>61</v>
          </cell>
          <cell r="B80" t="str">
            <v>PLANTER 6-ROW</v>
          </cell>
          <cell r="C80">
            <v>60000</v>
          </cell>
          <cell r="D80">
            <v>10.27</v>
          </cell>
          <cell r="E80">
            <v>90.33</v>
          </cell>
          <cell r="F80">
            <v>100.6</v>
          </cell>
          <cell r="G80">
            <v>0.89</v>
          </cell>
          <cell r="H80">
            <v>9.14</v>
          </cell>
          <cell r="I80">
            <v>80.39</v>
          </cell>
          <cell r="J80">
            <v>89.53</v>
          </cell>
          <cell r="K80">
            <v>17.600000000000001</v>
          </cell>
          <cell r="L80">
            <v>87.27</v>
          </cell>
          <cell r="M80">
            <v>104.87</v>
          </cell>
        </row>
        <row r="81">
          <cell r="A81">
            <v>62</v>
          </cell>
          <cell r="B81" t="str">
            <v>PLANTER 8-ROW</v>
          </cell>
          <cell r="C81">
            <v>93750</v>
          </cell>
          <cell r="D81">
            <v>24.74</v>
          </cell>
          <cell r="E81">
            <v>105.85</v>
          </cell>
          <cell r="F81">
            <v>130.59</v>
          </cell>
          <cell r="G81">
            <v>0.14000000000000001</v>
          </cell>
          <cell r="H81">
            <v>3.46</v>
          </cell>
          <cell r="I81">
            <v>14.82</v>
          </cell>
          <cell r="J81">
            <v>18.28</v>
          </cell>
          <cell r="K81">
            <v>6.21</v>
          </cell>
          <cell r="L81">
            <v>17.71</v>
          </cell>
          <cell r="M81">
            <v>23.92</v>
          </cell>
        </row>
        <row r="82">
          <cell r="A82">
            <v>63</v>
          </cell>
          <cell r="B82" t="str">
            <v>PLANTER 12-ROW</v>
          </cell>
          <cell r="C82">
            <v>112500</v>
          </cell>
          <cell r="D82">
            <v>29.69</v>
          </cell>
          <cell r="E82">
            <v>127.02</v>
          </cell>
          <cell r="F82">
            <v>156.71</v>
          </cell>
          <cell r="G82">
            <v>0.1</v>
          </cell>
          <cell r="H82">
            <v>2.97</v>
          </cell>
          <cell r="I82">
            <v>12.7</v>
          </cell>
          <cell r="J82">
            <v>15.67</v>
          </cell>
          <cell r="K82">
            <v>5.44</v>
          </cell>
          <cell r="L82">
            <v>15.8</v>
          </cell>
          <cell r="M82">
            <v>21.240000000000002</v>
          </cell>
        </row>
        <row r="83">
          <cell r="A83">
            <v>64</v>
          </cell>
          <cell r="B83" t="str">
            <v>PLANTER 16-ROW</v>
          </cell>
          <cell r="C83">
            <v>131250</v>
          </cell>
          <cell r="D83">
            <v>34.64</v>
          </cell>
          <cell r="E83">
            <v>148.19999999999999</v>
          </cell>
          <cell r="F83">
            <v>182.83999999999997</v>
          </cell>
          <cell r="G83">
            <v>0.12</v>
          </cell>
          <cell r="H83">
            <v>4.16</v>
          </cell>
          <cell r="I83">
            <v>17.78</v>
          </cell>
          <cell r="J83">
            <v>21.94</v>
          </cell>
          <cell r="K83">
            <v>7.13</v>
          </cell>
          <cell r="L83">
            <v>21.5</v>
          </cell>
          <cell r="M83">
            <v>28.63</v>
          </cell>
        </row>
        <row r="84">
          <cell r="A84">
            <v>65</v>
          </cell>
          <cell r="B84" t="str">
            <v>PLANTER NO-TILL 8-ROW</v>
          </cell>
          <cell r="C84">
            <v>90000</v>
          </cell>
          <cell r="D84">
            <v>40.17</v>
          </cell>
          <cell r="E84">
            <v>101.62</v>
          </cell>
          <cell r="F84">
            <v>141.79000000000002</v>
          </cell>
          <cell r="G84">
            <v>0.12</v>
          </cell>
          <cell r="H84">
            <v>4.82</v>
          </cell>
          <cell r="I84">
            <v>12.19</v>
          </cell>
          <cell r="J84">
            <v>17.009999999999998</v>
          </cell>
          <cell r="K84">
            <v>7.79</v>
          </cell>
          <cell r="L84">
            <v>15.91</v>
          </cell>
          <cell r="M84">
            <v>23.7</v>
          </cell>
        </row>
        <row r="85">
          <cell r="A85">
            <v>66</v>
          </cell>
          <cell r="B85" t="str">
            <v>PLANTER NO-TILL 12-ROW</v>
          </cell>
          <cell r="C85">
            <v>150000</v>
          </cell>
          <cell r="D85">
            <v>66.959999999999994</v>
          </cell>
          <cell r="E85">
            <v>169.37</v>
          </cell>
          <cell r="F85">
            <v>236.32999999999998</v>
          </cell>
          <cell r="G85">
            <v>0.09</v>
          </cell>
          <cell r="H85">
            <v>6.03</v>
          </cell>
          <cell r="I85">
            <v>15.24</v>
          </cell>
          <cell r="J85">
            <v>21.27</v>
          </cell>
          <cell r="K85">
            <v>8.25</v>
          </cell>
          <cell r="L85">
            <v>18.03</v>
          </cell>
          <cell r="M85">
            <v>26.28</v>
          </cell>
        </row>
        <row r="86">
          <cell r="A86">
            <v>67</v>
          </cell>
          <cell r="B86" t="str">
            <v>PLANTER NO-TILL 16-ROW</v>
          </cell>
          <cell r="C86">
            <v>168750</v>
          </cell>
          <cell r="D86">
            <v>75.33</v>
          </cell>
          <cell r="E86">
            <v>190.54</v>
          </cell>
          <cell r="F86">
            <v>265.87</v>
          </cell>
          <cell r="G86">
            <v>0.11</v>
          </cell>
          <cell r="H86">
            <v>8.2899999999999991</v>
          </cell>
          <cell r="I86">
            <v>20.96</v>
          </cell>
          <cell r="J86">
            <v>29.25</v>
          </cell>
          <cell r="K86">
            <v>11.41</v>
          </cell>
          <cell r="L86">
            <v>24.65</v>
          </cell>
          <cell r="M86">
            <v>36.06</v>
          </cell>
        </row>
        <row r="87">
          <cell r="A87">
            <v>68</v>
          </cell>
          <cell r="B87" t="str">
            <v>PLANTER NO-TILL W/ HERBICIDE 4-ROW</v>
          </cell>
          <cell r="C87">
            <v>15533.283788020326</v>
          </cell>
          <cell r="D87">
            <v>7.74</v>
          </cell>
          <cell r="E87">
            <v>15.8</v>
          </cell>
          <cell r="F87">
            <v>23.54</v>
          </cell>
          <cell r="G87">
            <v>0.2</v>
          </cell>
          <cell r="H87">
            <v>1.55</v>
          </cell>
          <cell r="I87">
            <v>3.16</v>
          </cell>
          <cell r="J87">
            <v>4.71</v>
          </cell>
          <cell r="K87">
            <v>7.22</v>
          </cell>
          <cell r="L87">
            <v>9.86</v>
          </cell>
          <cell r="M87">
            <v>17.079999999999998</v>
          </cell>
        </row>
        <row r="88">
          <cell r="A88">
            <v>69</v>
          </cell>
          <cell r="B88" t="str">
            <v>PLANTER NO-TILL W/ SPRAYER 4-ROW</v>
          </cell>
          <cell r="C88">
            <v>15533.283788020326</v>
          </cell>
          <cell r="D88">
            <v>7.74</v>
          </cell>
          <cell r="E88">
            <v>15.8</v>
          </cell>
          <cell r="F88">
            <v>23.54</v>
          </cell>
          <cell r="G88">
            <v>0.2</v>
          </cell>
          <cell r="H88">
            <v>1.55</v>
          </cell>
          <cell r="I88">
            <v>3.16</v>
          </cell>
          <cell r="J88">
            <v>4.71</v>
          </cell>
          <cell r="K88">
            <v>7.22</v>
          </cell>
          <cell r="L88">
            <v>9.86</v>
          </cell>
          <cell r="M88">
            <v>17.079999999999998</v>
          </cell>
        </row>
        <row r="89">
          <cell r="A89">
            <v>70</v>
          </cell>
          <cell r="B89" t="str">
            <v>PLANTER W/ FERTILIZER 6-ROW</v>
          </cell>
          <cell r="C89">
            <v>17870.799740175113</v>
          </cell>
          <cell r="D89">
            <v>5.26</v>
          </cell>
          <cell r="E89">
            <v>18.18</v>
          </cell>
          <cell r="F89">
            <v>23.439999999999998</v>
          </cell>
          <cell r="G89">
            <v>0.17</v>
          </cell>
          <cell r="H89">
            <v>0.89</v>
          </cell>
          <cell r="I89">
            <v>3.09</v>
          </cell>
          <cell r="J89">
            <v>3.98</v>
          </cell>
          <cell r="K89">
            <v>5.0999999999999996</v>
          </cell>
          <cell r="L89">
            <v>8.35</v>
          </cell>
          <cell r="M89">
            <v>13.45</v>
          </cell>
        </row>
        <row r="90">
          <cell r="A90">
            <v>71</v>
          </cell>
          <cell r="B90" t="str">
            <v>PLANTER W/ HERBICIDE 6-ROW</v>
          </cell>
          <cell r="C90">
            <v>17870.799740175113</v>
          </cell>
          <cell r="D90">
            <v>5.26</v>
          </cell>
          <cell r="E90">
            <v>18.18</v>
          </cell>
          <cell r="F90">
            <v>23.439999999999998</v>
          </cell>
          <cell r="G90">
            <v>0.17</v>
          </cell>
          <cell r="H90">
            <v>0.89</v>
          </cell>
          <cell r="I90">
            <v>3.09</v>
          </cell>
          <cell r="J90">
            <v>3.98</v>
          </cell>
          <cell r="K90">
            <v>5.0999999999999996</v>
          </cell>
          <cell r="L90">
            <v>8.35</v>
          </cell>
          <cell r="M90">
            <v>13.45</v>
          </cell>
        </row>
        <row r="91">
          <cell r="A91">
            <v>72</v>
          </cell>
          <cell r="B91" t="str">
            <v>PLANTER W/ SPRAYER 4-ROW</v>
          </cell>
          <cell r="C91">
            <v>12407.986077999303</v>
          </cell>
          <cell r="D91">
            <v>3.65</v>
          </cell>
          <cell r="E91">
            <v>12.62</v>
          </cell>
          <cell r="F91">
            <v>16.27</v>
          </cell>
          <cell r="G91">
            <v>0.22</v>
          </cell>
          <cell r="H91">
            <v>0.8</v>
          </cell>
          <cell r="I91">
            <v>2.78</v>
          </cell>
          <cell r="J91">
            <v>3.58</v>
          </cell>
          <cell r="K91">
            <v>5.1100000000000003</v>
          </cell>
          <cell r="L91">
            <v>7.32</v>
          </cell>
          <cell r="M91">
            <v>12.43</v>
          </cell>
        </row>
        <row r="92">
          <cell r="A92">
            <v>73</v>
          </cell>
          <cell r="B92" t="str">
            <v>PLANTER W/ SPRAYER 6-ROW</v>
          </cell>
          <cell r="C92">
            <v>17870.799740175113</v>
          </cell>
          <cell r="D92">
            <v>5.26</v>
          </cell>
          <cell r="E92">
            <v>18.18</v>
          </cell>
          <cell r="F92">
            <v>23.439999999999998</v>
          </cell>
          <cell r="G92">
            <v>0.17</v>
          </cell>
          <cell r="H92">
            <v>0.89</v>
          </cell>
          <cell r="I92">
            <v>3.09</v>
          </cell>
          <cell r="J92">
            <v>3.98</v>
          </cell>
          <cell r="K92">
            <v>5.0999999999999996</v>
          </cell>
          <cell r="L92">
            <v>8.35</v>
          </cell>
          <cell r="M92">
            <v>13.45</v>
          </cell>
        </row>
        <row r="93">
          <cell r="A93">
            <v>74</v>
          </cell>
          <cell r="B93" t="str">
            <v>POTATO DIGGER (SWEET)</v>
          </cell>
          <cell r="C93">
            <v>12713.286731636623</v>
          </cell>
          <cell r="D93">
            <v>1.01</v>
          </cell>
          <cell r="E93">
            <v>16.3</v>
          </cell>
          <cell r="F93">
            <v>17.310000000000002</v>
          </cell>
          <cell r="G93">
            <v>0.79</v>
          </cell>
          <cell r="H93">
            <v>0.8</v>
          </cell>
          <cell r="I93">
            <v>12.88</v>
          </cell>
          <cell r="J93">
            <v>13.680000000000001</v>
          </cell>
          <cell r="K93">
            <v>12.41</v>
          </cell>
          <cell r="L93">
            <v>25.1</v>
          </cell>
          <cell r="M93">
            <v>37.510000000000005</v>
          </cell>
        </row>
        <row r="94">
          <cell r="A94">
            <v>75</v>
          </cell>
          <cell r="B94" t="str">
            <v>POTATO HARVESTER</v>
          </cell>
          <cell r="C94">
            <v>59012.544822356329</v>
          </cell>
          <cell r="D94">
            <v>14.75</v>
          </cell>
          <cell r="E94">
            <v>26.39</v>
          </cell>
          <cell r="F94">
            <v>41.14</v>
          </cell>
          <cell r="G94">
            <v>0.79</v>
          </cell>
          <cell r="H94">
            <v>11.65</v>
          </cell>
          <cell r="I94">
            <v>20.85</v>
          </cell>
          <cell r="J94">
            <v>32.5</v>
          </cell>
          <cell r="K94">
            <v>31.21</v>
          </cell>
          <cell r="L94">
            <v>45.29</v>
          </cell>
          <cell r="M94">
            <v>76.5</v>
          </cell>
        </row>
        <row r="95">
          <cell r="A95">
            <v>76</v>
          </cell>
          <cell r="B95" t="str">
            <v>POTATO PLANTER</v>
          </cell>
          <cell r="C95">
            <v>23647.617672951565</v>
          </cell>
          <cell r="D95">
            <v>15.08</v>
          </cell>
          <cell r="E95">
            <v>14.1</v>
          </cell>
          <cell r="F95">
            <v>29.18</v>
          </cell>
          <cell r="G95">
            <v>0.27</v>
          </cell>
          <cell r="H95">
            <v>4.07</v>
          </cell>
          <cell r="I95">
            <v>3.81</v>
          </cell>
          <cell r="J95">
            <v>7.8800000000000008</v>
          </cell>
          <cell r="K95">
            <v>9.36</v>
          </cell>
          <cell r="L95">
            <v>9.3800000000000008</v>
          </cell>
          <cell r="M95">
            <v>18.740000000000002</v>
          </cell>
        </row>
        <row r="96">
          <cell r="A96">
            <v>77</v>
          </cell>
          <cell r="B96" t="str">
            <v>POTATO PLANTER (SWEET)</v>
          </cell>
          <cell r="C96">
            <v>7754.8193214223011</v>
          </cell>
          <cell r="D96">
            <v>1.51</v>
          </cell>
          <cell r="E96">
            <v>13.26</v>
          </cell>
          <cell r="F96">
            <v>14.77</v>
          </cell>
          <cell r="G96">
            <v>0.39</v>
          </cell>
          <cell r="H96">
            <v>0.59</v>
          </cell>
          <cell r="I96">
            <v>5.17</v>
          </cell>
          <cell r="J96">
            <v>5.76</v>
          </cell>
          <cell r="K96">
            <v>6.32</v>
          </cell>
          <cell r="L96">
            <v>11.2</v>
          </cell>
          <cell r="M96">
            <v>17.52</v>
          </cell>
        </row>
        <row r="97">
          <cell r="A97">
            <v>78</v>
          </cell>
          <cell r="B97" t="str">
            <v>PRIME AID BULK BARN</v>
          </cell>
          <cell r="C97">
            <v>20228.928719376883</v>
          </cell>
          <cell r="D97">
            <v>12.61</v>
          </cell>
          <cell r="E97">
            <v>17.12</v>
          </cell>
          <cell r="F97">
            <v>29.73</v>
          </cell>
          <cell r="G97">
            <v>0.69</v>
          </cell>
          <cell r="H97">
            <v>8.6999999999999993</v>
          </cell>
          <cell r="I97">
            <v>11.81</v>
          </cell>
          <cell r="J97">
            <v>20.509999999999998</v>
          </cell>
          <cell r="K97">
            <v>15.26</v>
          </cell>
          <cell r="L97">
            <v>17.149999999999999</v>
          </cell>
          <cell r="M97">
            <v>32.409999999999997</v>
          </cell>
        </row>
        <row r="98">
          <cell r="A98">
            <v>79</v>
          </cell>
          <cell r="B98" t="str">
            <v>PTO AIR BLAST SPRAYER (500)</v>
          </cell>
          <cell r="C98">
            <v>21420.055639853126</v>
          </cell>
          <cell r="D98">
            <v>18.21</v>
          </cell>
          <cell r="E98">
            <v>24.19</v>
          </cell>
          <cell r="F98">
            <v>42.400000000000006</v>
          </cell>
          <cell r="G98">
            <v>0.2</v>
          </cell>
          <cell r="H98">
            <v>3.64</v>
          </cell>
          <cell r="I98">
            <v>4.84</v>
          </cell>
          <cell r="J98">
            <v>8.48</v>
          </cell>
          <cell r="K98">
            <v>7.56</v>
          </cell>
          <cell r="L98">
            <v>8.9600000000000009</v>
          </cell>
          <cell r="M98">
            <v>16.52</v>
          </cell>
        </row>
        <row r="99">
          <cell r="A99">
            <v>80</v>
          </cell>
          <cell r="B99" t="str">
            <v>PTO BALER</v>
          </cell>
          <cell r="C99">
            <v>15537.158154133092</v>
          </cell>
          <cell r="D99">
            <v>5.0199999999999996</v>
          </cell>
          <cell r="E99">
            <v>20.170000000000002</v>
          </cell>
          <cell r="F99">
            <v>25.19</v>
          </cell>
          <cell r="G99">
            <v>0.38</v>
          </cell>
          <cell r="H99">
            <v>1.91</v>
          </cell>
          <cell r="I99">
            <v>7.66</v>
          </cell>
          <cell r="J99">
            <v>9.57</v>
          </cell>
          <cell r="K99">
            <v>9.35</v>
          </cell>
          <cell r="L99">
            <v>15.5</v>
          </cell>
          <cell r="M99">
            <v>24.85</v>
          </cell>
        </row>
        <row r="100">
          <cell r="A100">
            <v>80.099999999999994</v>
          </cell>
          <cell r="B100" t="str">
            <v>ROUND BALER</v>
          </cell>
          <cell r="C100">
            <v>12941.122484785688</v>
          </cell>
          <cell r="D100">
            <v>4.47</v>
          </cell>
          <cell r="E100">
            <v>13.44</v>
          </cell>
          <cell r="F100">
            <v>17.91</v>
          </cell>
          <cell r="G100">
            <v>0.38</v>
          </cell>
          <cell r="H100">
            <v>1.7</v>
          </cell>
          <cell r="I100">
            <v>5.1100000000000003</v>
          </cell>
          <cell r="J100">
            <v>6.8100000000000005</v>
          </cell>
          <cell r="K100">
            <v>9.14</v>
          </cell>
          <cell r="L100">
            <v>12.95</v>
          </cell>
          <cell r="M100">
            <v>22.09</v>
          </cell>
        </row>
        <row r="101">
          <cell r="A101">
            <v>80.2</v>
          </cell>
          <cell r="B101" t="str">
            <v>SMALL BALER</v>
          </cell>
          <cell r="C101">
            <v>8579.8863005624989</v>
          </cell>
          <cell r="D101">
            <v>2.77</v>
          </cell>
          <cell r="E101">
            <v>11.14</v>
          </cell>
          <cell r="F101">
            <v>13.91</v>
          </cell>
          <cell r="G101">
            <v>0.38</v>
          </cell>
          <cell r="H101">
            <v>1.05</v>
          </cell>
          <cell r="I101">
            <v>4.2300000000000004</v>
          </cell>
          <cell r="J101">
            <v>5.28</v>
          </cell>
          <cell r="K101">
            <v>8.5</v>
          </cell>
          <cell r="L101">
            <v>12.07</v>
          </cell>
          <cell r="M101">
            <v>20.57</v>
          </cell>
        </row>
        <row r="102">
          <cell r="A102">
            <v>80.3</v>
          </cell>
          <cell r="B102" t="str">
            <v>LARGE BALER</v>
          </cell>
          <cell r="C102">
            <v>11258</v>
          </cell>
          <cell r="D102">
            <v>3.63</v>
          </cell>
          <cell r="E102">
            <v>14.62</v>
          </cell>
          <cell r="F102">
            <v>18.25</v>
          </cell>
          <cell r="G102">
            <v>0.26</v>
          </cell>
          <cell r="H102">
            <v>0.94</v>
          </cell>
          <cell r="I102">
            <v>3.8</v>
          </cell>
          <cell r="J102">
            <v>4.74</v>
          </cell>
          <cell r="K102">
            <v>7.38</v>
          </cell>
          <cell r="L102">
            <v>11.85</v>
          </cell>
          <cell r="M102">
            <v>19.23</v>
          </cell>
        </row>
        <row r="103">
          <cell r="A103">
            <v>81</v>
          </cell>
          <cell r="B103" t="str">
            <v>PULL TYPE SPRAYER</v>
          </cell>
          <cell r="C103">
            <v>5205.2832396494969</v>
          </cell>
          <cell r="D103">
            <v>2.08</v>
          </cell>
          <cell r="E103">
            <v>9.31</v>
          </cell>
          <cell r="F103">
            <v>11.39</v>
          </cell>
          <cell r="G103">
            <v>0.18</v>
          </cell>
          <cell r="H103">
            <v>0.37</v>
          </cell>
          <cell r="I103">
            <v>1.68</v>
          </cell>
          <cell r="J103">
            <v>2.0499999999999998</v>
          </cell>
          <cell r="K103">
            <v>2.08</v>
          </cell>
          <cell r="L103">
            <v>3.07</v>
          </cell>
          <cell r="M103">
            <v>5.15</v>
          </cell>
        </row>
        <row r="104">
          <cell r="A104">
            <v>82</v>
          </cell>
          <cell r="B104" t="str">
            <v>RAKE</v>
          </cell>
          <cell r="C104">
            <v>3052.0348242109285</v>
          </cell>
          <cell r="D104">
            <v>0.91</v>
          </cell>
          <cell r="E104">
            <v>4.59</v>
          </cell>
          <cell r="F104">
            <v>5.5</v>
          </cell>
          <cell r="G104">
            <v>0.25</v>
          </cell>
          <cell r="H104">
            <v>0.23</v>
          </cell>
          <cell r="I104">
            <v>1.1499999999999999</v>
          </cell>
          <cell r="J104">
            <v>1.38</v>
          </cell>
          <cell r="K104">
            <v>2.6</v>
          </cell>
          <cell r="L104">
            <v>3.08</v>
          </cell>
          <cell r="M104">
            <v>5.68</v>
          </cell>
        </row>
        <row r="105">
          <cell r="A105">
            <v>83</v>
          </cell>
          <cell r="B105" t="str">
            <v>ROLLING CULTIVATOR 6-ROW</v>
          </cell>
          <cell r="C105">
            <v>5563.3776986182975</v>
          </cell>
          <cell r="D105">
            <v>1.77</v>
          </cell>
          <cell r="E105">
            <v>3.98</v>
          </cell>
          <cell r="F105">
            <v>5.75</v>
          </cell>
          <cell r="G105">
            <v>0.17</v>
          </cell>
          <cell r="H105">
            <v>0.3</v>
          </cell>
          <cell r="I105">
            <v>0.68</v>
          </cell>
          <cell r="J105">
            <v>0.98</v>
          </cell>
          <cell r="K105">
            <v>2.8</v>
          </cell>
          <cell r="L105">
            <v>3.31</v>
          </cell>
          <cell r="M105">
            <v>6.1099999999999994</v>
          </cell>
        </row>
        <row r="106">
          <cell r="A106">
            <v>84</v>
          </cell>
          <cell r="B106" t="str">
            <v>ROTARY MOWER 7'</v>
          </cell>
          <cell r="C106">
            <v>3408.2405455408798</v>
          </cell>
          <cell r="D106">
            <v>1.03</v>
          </cell>
          <cell r="E106">
            <v>3.85</v>
          </cell>
          <cell r="F106">
            <v>4.88</v>
          </cell>
          <cell r="G106">
            <v>0.28999999999999998</v>
          </cell>
          <cell r="H106">
            <v>0.3</v>
          </cell>
          <cell r="I106">
            <v>1.1200000000000001</v>
          </cell>
          <cell r="J106">
            <v>1.4200000000000002</v>
          </cell>
          <cell r="K106">
            <v>3.05</v>
          </cell>
          <cell r="L106">
            <v>3.36</v>
          </cell>
          <cell r="M106">
            <v>6.41</v>
          </cell>
        </row>
        <row r="107">
          <cell r="A107">
            <v>84.1</v>
          </cell>
          <cell r="B107" t="str">
            <v>ROTARY MOWER 14'</v>
          </cell>
          <cell r="C107">
            <v>5935</v>
          </cell>
          <cell r="D107">
            <v>1.8</v>
          </cell>
          <cell r="E107">
            <v>6.7</v>
          </cell>
          <cell r="F107">
            <v>8.5</v>
          </cell>
          <cell r="G107">
            <v>0.15</v>
          </cell>
          <cell r="H107">
            <v>0.27</v>
          </cell>
          <cell r="I107">
            <v>1.01</v>
          </cell>
          <cell r="J107">
            <v>1.28</v>
          </cell>
          <cell r="K107">
            <v>1.7</v>
          </cell>
          <cell r="L107">
            <v>2.16</v>
          </cell>
          <cell r="M107">
            <v>3.8600000000000003</v>
          </cell>
        </row>
        <row r="108">
          <cell r="A108">
            <v>85</v>
          </cell>
          <cell r="B108" t="str">
            <v>ROTOVATOR</v>
          </cell>
          <cell r="C108">
            <v>1903.8991735884122</v>
          </cell>
          <cell r="D108">
            <v>1.47</v>
          </cell>
          <cell r="E108">
            <v>4.3</v>
          </cell>
          <cell r="F108">
            <v>5.77</v>
          </cell>
          <cell r="G108">
            <v>1.41</v>
          </cell>
          <cell r="H108">
            <v>2.0699999999999998</v>
          </cell>
          <cell r="I108">
            <v>6.06</v>
          </cell>
          <cell r="J108">
            <v>8.129999999999999</v>
          </cell>
          <cell r="K108">
            <v>15.47</v>
          </cell>
          <cell r="L108">
            <v>16.96</v>
          </cell>
          <cell r="M108">
            <v>32.43</v>
          </cell>
        </row>
        <row r="109">
          <cell r="A109">
            <v>86</v>
          </cell>
          <cell r="B109" t="str">
            <v>SICKLE MOWER</v>
          </cell>
          <cell r="C109">
            <v>2569.9568074483668</v>
          </cell>
          <cell r="D109">
            <v>3.76</v>
          </cell>
          <cell r="E109">
            <v>5.8</v>
          </cell>
          <cell r="F109">
            <v>9.5599999999999987</v>
          </cell>
          <cell r="G109">
            <v>0.26</v>
          </cell>
          <cell r="H109">
            <v>0.98</v>
          </cell>
          <cell r="I109">
            <v>1.51</v>
          </cell>
          <cell r="J109">
            <v>2.4900000000000002</v>
          </cell>
          <cell r="K109">
            <v>3.45</v>
          </cell>
          <cell r="L109">
            <v>3.52</v>
          </cell>
          <cell r="M109">
            <v>6.9700000000000006</v>
          </cell>
        </row>
        <row r="110">
          <cell r="A110">
            <v>87</v>
          </cell>
          <cell r="B110" t="str">
            <v>SIDEDRESSER 2-ROW</v>
          </cell>
          <cell r="C110">
            <v>1903.8991735884122</v>
          </cell>
          <cell r="D110">
            <v>0.41</v>
          </cell>
          <cell r="E110">
            <v>2.15</v>
          </cell>
          <cell r="F110">
            <v>2.56</v>
          </cell>
          <cell r="G110">
            <v>0.56000000000000005</v>
          </cell>
          <cell r="H110">
            <v>0.23</v>
          </cell>
          <cell r="I110">
            <v>1.2</v>
          </cell>
          <cell r="J110">
            <v>1.43</v>
          </cell>
          <cell r="K110">
            <v>8.4600000000000009</v>
          </cell>
          <cell r="L110">
            <v>9.8699999999999992</v>
          </cell>
          <cell r="M110">
            <v>18.329999999999998</v>
          </cell>
        </row>
        <row r="111">
          <cell r="A111">
            <v>88</v>
          </cell>
          <cell r="B111" t="str">
            <v>SILAGE BLOWER</v>
          </cell>
          <cell r="C111">
            <v>3569.8109504782724</v>
          </cell>
          <cell r="D111">
            <v>1.78</v>
          </cell>
          <cell r="E111">
            <v>4.07</v>
          </cell>
          <cell r="F111">
            <v>5.8500000000000005</v>
          </cell>
          <cell r="G111">
            <v>0.47</v>
          </cell>
          <cell r="H111">
            <v>0.84</v>
          </cell>
          <cell r="I111">
            <v>1.91</v>
          </cell>
          <cell r="J111">
            <v>2.75</v>
          </cell>
          <cell r="K111">
            <v>5.3</v>
          </cell>
          <cell r="L111">
            <v>5.55</v>
          </cell>
          <cell r="M111">
            <v>10.85</v>
          </cell>
        </row>
        <row r="112">
          <cell r="A112">
            <v>89</v>
          </cell>
          <cell r="B112" t="str">
            <v>SILAGE CHOPPER</v>
          </cell>
          <cell r="C112">
            <v>23970.685563969855</v>
          </cell>
          <cell r="D112">
            <v>16.98</v>
          </cell>
          <cell r="E112">
            <v>27.3</v>
          </cell>
          <cell r="F112">
            <v>44.28</v>
          </cell>
          <cell r="G112">
            <v>0.43</v>
          </cell>
          <cell r="H112">
            <v>7.3</v>
          </cell>
          <cell r="I112">
            <v>11.74</v>
          </cell>
          <cell r="J112">
            <v>19.04</v>
          </cell>
          <cell r="K112">
            <v>17.940000000000001</v>
          </cell>
          <cell r="L112">
            <v>25.04</v>
          </cell>
          <cell r="M112">
            <v>42.980000000000004</v>
          </cell>
        </row>
        <row r="113">
          <cell r="A113">
            <v>90</v>
          </cell>
          <cell r="B113" t="str">
            <v>SILAGE CHOPPER &amp; WAGON</v>
          </cell>
          <cell r="C113">
            <v>32723.267046050831</v>
          </cell>
          <cell r="D113">
            <v>21.26</v>
          </cell>
          <cell r="E113">
            <v>49.69</v>
          </cell>
          <cell r="F113">
            <v>70.95</v>
          </cell>
          <cell r="G113">
            <v>0.56999999999999995</v>
          </cell>
          <cell r="H113">
            <v>12.12</v>
          </cell>
          <cell r="I113">
            <v>28.32</v>
          </cell>
          <cell r="J113">
            <v>40.44</v>
          </cell>
          <cell r="K113">
            <v>26.23</v>
          </cell>
          <cell r="L113">
            <v>45.96</v>
          </cell>
          <cell r="M113">
            <v>72.19</v>
          </cell>
        </row>
        <row r="114">
          <cell r="A114">
            <v>91</v>
          </cell>
          <cell r="B114" t="str">
            <v>SILAGE WAGON</v>
          </cell>
          <cell r="C114">
            <v>8775.7852532590859</v>
          </cell>
          <cell r="D114">
            <v>3.03</v>
          </cell>
          <cell r="E114">
            <v>9.99</v>
          </cell>
          <cell r="F114">
            <v>13.02</v>
          </cell>
          <cell r="G114">
            <v>0.56999999999999995</v>
          </cell>
          <cell r="H114">
            <v>1.73</v>
          </cell>
          <cell r="I114">
            <v>5.69</v>
          </cell>
          <cell r="J114">
            <v>7.42</v>
          </cell>
          <cell r="K114">
            <v>12.89</v>
          </cell>
          <cell r="L114">
            <v>17.45</v>
          </cell>
          <cell r="M114">
            <v>30.34</v>
          </cell>
        </row>
        <row r="115">
          <cell r="A115">
            <v>92</v>
          </cell>
          <cell r="B115" t="str">
            <v>SPIKE HARROW</v>
          </cell>
          <cell r="C115">
            <v>1070.9432851434817</v>
          </cell>
          <cell r="D115">
            <v>0.11</v>
          </cell>
          <cell r="E115">
            <v>1.28</v>
          </cell>
          <cell r="F115">
            <v>1.3900000000000001</v>
          </cell>
          <cell r="G115">
            <v>0.24</v>
          </cell>
          <cell r="H115">
            <v>0.03</v>
          </cell>
          <cell r="I115">
            <v>0.31</v>
          </cell>
          <cell r="J115">
            <v>0.33999999999999997</v>
          </cell>
          <cell r="K115">
            <v>2.31</v>
          </cell>
          <cell r="L115">
            <v>2.16</v>
          </cell>
          <cell r="M115">
            <v>4.4700000000000006</v>
          </cell>
        </row>
        <row r="116">
          <cell r="A116">
            <v>93</v>
          </cell>
          <cell r="B116" t="str">
            <v>ORCHARD SPRAYER</v>
          </cell>
          <cell r="C116">
            <v>17849.054752391363</v>
          </cell>
          <cell r="D116">
            <v>10.45</v>
          </cell>
          <cell r="E116">
            <v>25.19</v>
          </cell>
          <cell r="F116">
            <v>35.64</v>
          </cell>
          <cell r="G116">
            <v>0.18</v>
          </cell>
          <cell r="H116">
            <v>1.88</v>
          </cell>
          <cell r="I116">
            <v>4.53</v>
          </cell>
          <cell r="J116">
            <v>6.41</v>
          </cell>
          <cell r="K116">
            <v>3.59</v>
          </cell>
          <cell r="L116">
            <v>5.93</v>
          </cell>
          <cell r="M116">
            <v>9.52</v>
          </cell>
        </row>
        <row r="117">
          <cell r="A117">
            <v>94</v>
          </cell>
          <cell r="B117" t="str">
            <v>SPRING TOOTH</v>
          </cell>
          <cell r="C117">
            <v>2601.7972144069145</v>
          </cell>
          <cell r="D117">
            <v>0.01</v>
          </cell>
          <cell r="E117">
            <v>3.1</v>
          </cell>
          <cell r="F117">
            <v>3.11</v>
          </cell>
          <cell r="G117">
            <v>0.11</v>
          </cell>
          <cell r="H117">
            <v>0</v>
          </cell>
          <cell r="I117">
            <v>0.34</v>
          </cell>
          <cell r="J117">
            <v>0.34</v>
          </cell>
          <cell r="K117">
            <v>1.05</v>
          </cell>
          <cell r="L117">
            <v>1.19</v>
          </cell>
          <cell r="M117">
            <v>2.2400000000000002</v>
          </cell>
        </row>
        <row r="118">
          <cell r="A118">
            <v>95</v>
          </cell>
          <cell r="B118" t="str">
            <v>SUBSOILER BEDDER 2-ROW</v>
          </cell>
          <cell r="C118">
            <v>4360.1786565358243</v>
          </cell>
          <cell r="D118">
            <v>0.97</v>
          </cell>
          <cell r="E118">
            <v>4.43</v>
          </cell>
          <cell r="F118">
            <v>5.3999999999999995</v>
          </cell>
          <cell r="G118">
            <v>0.45</v>
          </cell>
          <cell r="H118">
            <v>0.44</v>
          </cell>
          <cell r="I118">
            <v>1.99</v>
          </cell>
          <cell r="J118">
            <v>2.4300000000000002</v>
          </cell>
          <cell r="K118">
            <v>7.05</v>
          </cell>
          <cell r="L118">
            <v>8.9600000000000009</v>
          </cell>
          <cell r="M118">
            <v>16.010000000000002</v>
          </cell>
        </row>
        <row r="119">
          <cell r="A119">
            <v>96</v>
          </cell>
          <cell r="B119" t="str">
            <v>SUBSOILER-BEDDER 4-ROW</v>
          </cell>
          <cell r="C119">
            <v>7656.1697196399327</v>
          </cell>
          <cell r="D119">
            <v>5.55</v>
          </cell>
          <cell r="E119">
            <v>5.19</v>
          </cell>
          <cell r="F119">
            <v>10.74</v>
          </cell>
          <cell r="G119">
            <v>0.19</v>
          </cell>
          <cell r="H119">
            <v>1.05</v>
          </cell>
          <cell r="I119">
            <v>0.99</v>
          </cell>
          <cell r="J119">
            <v>2.04</v>
          </cell>
          <cell r="K119">
            <v>4.78</v>
          </cell>
          <cell r="L119">
            <v>4.91</v>
          </cell>
          <cell r="M119">
            <v>9.6900000000000013</v>
          </cell>
        </row>
        <row r="120">
          <cell r="A120">
            <v>96.1</v>
          </cell>
          <cell r="B120" t="str">
            <v>SUBSOILER-BEDDER 6-ROW</v>
          </cell>
          <cell r="C120">
            <v>9534.7730836328701</v>
          </cell>
          <cell r="D120">
            <v>6.91</v>
          </cell>
          <cell r="E120">
            <v>6.47</v>
          </cell>
          <cell r="F120">
            <v>13.379999999999999</v>
          </cell>
          <cell r="G120">
            <v>0.17</v>
          </cell>
          <cell r="H120">
            <v>1.17</v>
          </cell>
          <cell r="I120">
            <v>1.1000000000000001</v>
          </cell>
          <cell r="J120">
            <v>2.27</v>
          </cell>
          <cell r="K120">
            <v>5.38</v>
          </cell>
          <cell r="L120">
            <v>6.36</v>
          </cell>
          <cell r="M120">
            <v>11.74</v>
          </cell>
        </row>
        <row r="121">
          <cell r="A121">
            <v>97</v>
          </cell>
          <cell r="B121" t="str">
            <v>SUBSOILER-PLANTER W/SPRAYER 4-ROW</v>
          </cell>
          <cell r="C121">
            <v>24383.152043013542</v>
          </cell>
          <cell r="D121">
            <v>12.14</v>
          </cell>
          <cell r="E121">
            <v>24.8</v>
          </cell>
          <cell r="F121">
            <v>36.94</v>
          </cell>
          <cell r="G121">
            <v>0.2</v>
          </cell>
          <cell r="H121">
            <v>2.4300000000000002</v>
          </cell>
          <cell r="I121">
            <v>4.96</v>
          </cell>
          <cell r="J121">
            <v>7.3900000000000006</v>
          </cell>
          <cell r="K121">
            <v>8.1</v>
          </cell>
          <cell r="L121">
            <v>11.66</v>
          </cell>
          <cell r="M121">
            <v>19.759999999999998</v>
          </cell>
        </row>
        <row r="122">
          <cell r="A122">
            <v>97.1</v>
          </cell>
          <cell r="B122" t="str">
            <v>SUBSOILER-PLANTER W/SPRAYER 6-ROW</v>
          </cell>
          <cell r="C122">
            <v>28887.869532327932</v>
          </cell>
          <cell r="D122">
            <v>14.39</v>
          </cell>
          <cell r="E122">
            <v>29.38</v>
          </cell>
          <cell r="F122">
            <v>43.769999999999996</v>
          </cell>
          <cell r="G122">
            <v>0.18</v>
          </cell>
          <cell r="H122">
            <v>2.59</v>
          </cell>
          <cell r="I122">
            <v>5.29</v>
          </cell>
          <cell r="J122">
            <v>7.88</v>
          </cell>
          <cell r="K122">
            <v>8.39</v>
          </cell>
          <cell r="L122">
            <v>12.02</v>
          </cell>
          <cell r="M122">
            <v>20.41</v>
          </cell>
        </row>
        <row r="123">
          <cell r="A123">
            <v>97.2</v>
          </cell>
          <cell r="B123" t="str">
            <v>SUBSOILER-PLANTER 6-ROW</v>
          </cell>
          <cell r="C123">
            <v>26531.180151220291</v>
          </cell>
          <cell r="D123">
            <v>13.21</v>
          </cell>
          <cell r="E123">
            <v>26.99</v>
          </cell>
          <cell r="F123">
            <v>40.200000000000003</v>
          </cell>
          <cell r="G123">
            <v>0.18</v>
          </cell>
          <cell r="H123">
            <v>2.38</v>
          </cell>
          <cell r="I123">
            <v>4.8600000000000003</v>
          </cell>
          <cell r="J123">
            <v>7.24</v>
          </cell>
          <cell r="K123">
            <v>8.18</v>
          </cell>
          <cell r="L123">
            <v>11.59</v>
          </cell>
          <cell r="M123">
            <v>19.77</v>
          </cell>
        </row>
        <row r="124">
          <cell r="A124">
            <v>98</v>
          </cell>
          <cell r="B124" t="str">
            <v>SUPER BEDDER</v>
          </cell>
          <cell r="C124">
            <v>3612.6486818840121</v>
          </cell>
          <cell r="D124">
            <v>2.74</v>
          </cell>
          <cell r="E124">
            <v>8.07</v>
          </cell>
          <cell r="F124">
            <v>10.81</v>
          </cell>
          <cell r="G124">
            <v>1.1000000000000001</v>
          </cell>
          <cell r="H124">
            <v>3.01</v>
          </cell>
          <cell r="I124">
            <v>8.8800000000000008</v>
          </cell>
          <cell r="J124">
            <v>11.89</v>
          </cell>
          <cell r="K124">
            <v>19.18</v>
          </cell>
          <cell r="L124">
            <v>25.89</v>
          </cell>
          <cell r="M124">
            <v>45.07</v>
          </cell>
        </row>
        <row r="125">
          <cell r="A125">
            <v>99</v>
          </cell>
          <cell r="B125" t="str">
            <v>TOBACCO CULTIVATOR 1-ROW</v>
          </cell>
          <cell r="C125">
            <v>1393.7616551664728</v>
          </cell>
          <cell r="D125">
            <v>0.55000000000000004</v>
          </cell>
          <cell r="E125">
            <v>1.05</v>
          </cell>
          <cell r="F125">
            <v>1.6</v>
          </cell>
          <cell r="G125">
            <v>0.71</v>
          </cell>
          <cell r="H125">
            <v>0.39</v>
          </cell>
          <cell r="I125">
            <v>0.75</v>
          </cell>
          <cell r="J125">
            <v>1.1400000000000001</v>
          </cell>
          <cell r="K125">
            <v>7.14</v>
          </cell>
          <cell r="L125">
            <v>6.23</v>
          </cell>
          <cell r="M125">
            <v>13.370000000000001</v>
          </cell>
        </row>
        <row r="126">
          <cell r="A126">
            <v>99.1</v>
          </cell>
          <cell r="B126" t="str">
            <v>TOBACCO BEDDER 4-ROW</v>
          </cell>
          <cell r="C126">
            <v>6620</v>
          </cell>
          <cell r="D126">
            <v>2.63</v>
          </cell>
          <cell r="E126">
            <v>4.9800000000000004</v>
          </cell>
          <cell r="F126">
            <v>7.61</v>
          </cell>
          <cell r="G126">
            <v>0.16</v>
          </cell>
          <cell r="H126">
            <v>0.42</v>
          </cell>
          <cell r="I126">
            <v>0.8</v>
          </cell>
          <cell r="J126">
            <v>1.22</v>
          </cell>
          <cell r="K126">
            <v>1.94</v>
          </cell>
          <cell r="L126">
            <v>2.0299999999999998</v>
          </cell>
          <cell r="M126">
            <v>3.9699999999999998</v>
          </cell>
        </row>
        <row r="127">
          <cell r="A127">
            <v>99.2</v>
          </cell>
          <cell r="B127" t="str">
            <v>TOBACCO BED SHAPER 4-ROW</v>
          </cell>
          <cell r="C127">
            <v>5058</v>
          </cell>
          <cell r="D127">
            <v>2.0099999999999998</v>
          </cell>
          <cell r="E127">
            <v>3.81</v>
          </cell>
          <cell r="F127">
            <v>5.82</v>
          </cell>
          <cell r="G127">
            <v>0.16</v>
          </cell>
          <cell r="H127">
            <v>0.32</v>
          </cell>
          <cell r="I127">
            <v>0.61</v>
          </cell>
          <cell r="J127">
            <v>0.92999999999999994</v>
          </cell>
          <cell r="K127">
            <v>1.84</v>
          </cell>
          <cell r="L127">
            <v>1.85</v>
          </cell>
          <cell r="M127">
            <v>3.6900000000000004</v>
          </cell>
        </row>
        <row r="128">
          <cell r="A128">
            <v>100</v>
          </cell>
          <cell r="B128" t="str">
            <v>TOBACCO HARVESTER LOW PROFILE</v>
          </cell>
          <cell r="C128">
            <v>14874.21229365947</v>
          </cell>
          <cell r="D128">
            <v>2.15</v>
          </cell>
          <cell r="E128">
            <v>17.899999999999999</v>
          </cell>
          <cell r="F128">
            <v>20.049999999999997</v>
          </cell>
          <cell r="G128">
            <v>2.95</v>
          </cell>
          <cell r="H128">
            <v>6.34</v>
          </cell>
          <cell r="I128">
            <v>52.81</v>
          </cell>
          <cell r="J128">
            <v>59.150000000000006</v>
          </cell>
          <cell r="K128">
            <v>34.369999999999997</v>
          </cell>
          <cell r="L128">
            <v>75.61</v>
          </cell>
          <cell r="M128">
            <v>109.97999999999999</v>
          </cell>
        </row>
        <row r="129">
          <cell r="A129">
            <v>101</v>
          </cell>
          <cell r="B129" t="str">
            <v>TOBACCO TOPPER 2-ROW</v>
          </cell>
          <cell r="C129">
            <v>3510.3141013036347</v>
          </cell>
          <cell r="D129">
            <v>4.8</v>
          </cell>
          <cell r="E129">
            <v>8.83</v>
          </cell>
          <cell r="F129">
            <v>13.629999999999999</v>
          </cell>
          <cell r="G129">
            <v>0.86</v>
          </cell>
          <cell r="H129">
            <v>4.13</v>
          </cell>
          <cell r="I129">
            <v>7.59</v>
          </cell>
          <cell r="J129">
            <v>11.719999999999999</v>
          </cell>
          <cell r="K129">
            <v>12.3</v>
          </cell>
          <cell r="L129">
            <v>14.24</v>
          </cell>
          <cell r="M129">
            <v>26.54</v>
          </cell>
        </row>
        <row r="130">
          <cell r="A130">
            <v>101.1</v>
          </cell>
          <cell r="B130" t="str">
            <v>TOBACCO TOPPER 4-ROW</v>
          </cell>
          <cell r="C130">
            <v>5712.55</v>
          </cell>
          <cell r="D130">
            <v>7.81</v>
          </cell>
          <cell r="E130">
            <v>14.37</v>
          </cell>
          <cell r="F130">
            <v>22.18</v>
          </cell>
          <cell r="G130">
            <v>0.49</v>
          </cell>
          <cell r="H130">
            <v>3.83</v>
          </cell>
          <cell r="I130">
            <v>7.04</v>
          </cell>
          <cell r="J130">
            <v>10.870000000000001</v>
          </cell>
          <cell r="K130">
            <v>11.03</v>
          </cell>
          <cell r="L130">
            <v>14.62</v>
          </cell>
          <cell r="M130">
            <v>25.65</v>
          </cell>
        </row>
        <row r="131">
          <cell r="A131">
            <v>102</v>
          </cell>
          <cell r="B131" t="str">
            <v>TOBACCO TRAILER</v>
          </cell>
          <cell r="C131">
            <v>1189.9369834927575</v>
          </cell>
          <cell r="D131">
            <v>0.63</v>
          </cell>
          <cell r="E131">
            <v>0.8</v>
          </cell>
          <cell r="F131">
            <v>1.4300000000000002</v>
          </cell>
          <cell r="G131">
            <v>2.58</v>
          </cell>
          <cell r="H131">
            <v>1.63</v>
          </cell>
          <cell r="I131">
            <v>2.06</v>
          </cell>
          <cell r="J131">
            <v>3.69</v>
          </cell>
          <cell r="K131">
            <v>21.18</v>
          </cell>
          <cell r="L131">
            <v>27.68</v>
          </cell>
          <cell r="M131">
            <v>48.86</v>
          </cell>
        </row>
        <row r="132">
          <cell r="A132">
            <v>103</v>
          </cell>
          <cell r="B132" t="str">
            <v>TOBACCO TRANSPLANTER 1-ROW</v>
          </cell>
          <cell r="C132">
            <v>3450.8172521289966</v>
          </cell>
          <cell r="D132">
            <v>2.58</v>
          </cell>
          <cell r="E132">
            <v>2.69</v>
          </cell>
          <cell r="F132">
            <v>5.27</v>
          </cell>
          <cell r="G132">
            <v>3.08</v>
          </cell>
          <cell r="H132">
            <v>7.95</v>
          </cell>
          <cell r="I132">
            <v>8.2899999999999991</v>
          </cell>
          <cell r="J132">
            <v>16.239999999999998</v>
          </cell>
          <cell r="K132">
            <v>53.22</v>
          </cell>
          <cell r="L132">
            <v>55.93</v>
          </cell>
          <cell r="M132">
            <v>109.15</v>
          </cell>
        </row>
        <row r="133">
          <cell r="A133">
            <v>104</v>
          </cell>
          <cell r="B133" t="str">
            <v>TOBACCO TRANSPLANTER 2-ROW</v>
          </cell>
          <cell r="C133">
            <v>5533.2069732413238</v>
          </cell>
          <cell r="D133">
            <v>4.13</v>
          </cell>
          <cell r="E133">
            <v>4.3099999999999996</v>
          </cell>
          <cell r="F133">
            <v>8.44</v>
          </cell>
          <cell r="G133">
            <v>1.54</v>
          </cell>
          <cell r="H133">
            <v>6.36</v>
          </cell>
          <cell r="I133">
            <v>6.64</v>
          </cell>
          <cell r="J133">
            <v>13</v>
          </cell>
          <cell r="K133">
            <v>36.53</v>
          </cell>
          <cell r="L133">
            <v>38.409999999999997</v>
          </cell>
          <cell r="M133">
            <v>74.94</v>
          </cell>
        </row>
        <row r="134">
          <cell r="A134">
            <v>104.1</v>
          </cell>
          <cell r="B134" t="str">
            <v>TOBACCO TRANSPLANTER 4-ROW</v>
          </cell>
          <cell r="C134">
            <v>7179.5</v>
          </cell>
          <cell r="D134">
            <v>5.36</v>
          </cell>
          <cell r="E134">
            <v>5.59</v>
          </cell>
          <cell r="F134">
            <v>10.95</v>
          </cell>
          <cell r="G134">
            <v>0.88</v>
          </cell>
          <cell r="H134">
            <v>4.72</v>
          </cell>
          <cell r="I134">
            <v>4.92</v>
          </cell>
          <cell r="J134">
            <v>9.64</v>
          </cell>
          <cell r="K134">
            <v>26.5</v>
          </cell>
          <cell r="L134">
            <v>32.15</v>
          </cell>
          <cell r="M134">
            <v>58.65</v>
          </cell>
        </row>
        <row r="135">
          <cell r="A135">
            <v>105</v>
          </cell>
          <cell r="B135" t="str">
            <v>TOMATO TRANSPLANTER 3-ROW</v>
          </cell>
          <cell r="C135">
            <v>8924.5273761956814</v>
          </cell>
          <cell r="D135">
            <v>1.86</v>
          </cell>
          <cell r="E135">
            <v>13.44</v>
          </cell>
          <cell r="F135">
            <v>15.299999999999999</v>
          </cell>
          <cell r="G135">
            <v>1.38</v>
          </cell>
          <cell r="H135">
            <v>2.57</v>
          </cell>
          <cell r="I135">
            <v>18.55</v>
          </cell>
          <cell r="J135">
            <v>21.12</v>
          </cell>
          <cell r="K135">
            <v>22.85</v>
          </cell>
          <cell r="L135">
            <v>39.9</v>
          </cell>
          <cell r="M135">
            <v>62.75</v>
          </cell>
        </row>
        <row r="136">
          <cell r="A136">
            <v>106</v>
          </cell>
          <cell r="B136" t="str">
            <v>TRACTOR MTD SPRAYER 60 FT</v>
          </cell>
          <cell r="C136">
            <v>30000</v>
          </cell>
          <cell r="D136">
            <v>10.09</v>
          </cell>
          <cell r="E136">
            <v>63.02</v>
          </cell>
          <cell r="F136">
            <v>73.11</v>
          </cell>
          <cell r="G136">
            <v>0.04</v>
          </cell>
          <cell r="H136">
            <v>0.4</v>
          </cell>
          <cell r="I136">
            <v>2.52</v>
          </cell>
          <cell r="J136">
            <v>2.92</v>
          </cell>
          <cell r="K136">
            <v>1.54</v>
          </cell>
          <cell r="L136">
            <v>3.86</v>
          </cell>
          <cell r="M136">
            <v>5.4</v>
          </cell>
        </row>
        <row r="137">
          <cell r="A137">
            <v>107</v>
          </cell>
          <cell r="B137" t="str">
            <v>TRACTOR MTD SPRAYER 90FT</v>
          </cell>
          <cell r="C137">
            <v>50000</v>
          </cell>
          <cell r="D137">
            <v>16.82</v>
          </cell>
          <cell r="E137">
            <v>105.03</v>
          </cell>
          <cell r="F137">
            <v>121.85</v>
          </cell>
          <cell r="G137">
            <v>0.03</v>
          </cell>
          <cell r="H137">
            <v>0.5</v>
          </cell>
          <cell r="I137">
            <v>3.15</v>
          </cell>
          <cell r="J137">
            <v>3.65</v>
          </cell>
          <cell r="K137">
            <v>1.36</v>
          </cell>
          <cell r="L137">
            <v>4.16</v>
          </cell>
          <cell r="M137">
            <v>5.5200000000000005</v>
          </cell>
        </row>
        <row r="138">
          <cell r="A138">
            <v>108</v>
          </cell>
          <cell r="B138" t="str">
            <v>TRAILER 4W</v>
          </cell>
          <cell r="C138">
            <v>2888.7831778234968</v>
          </cell>
          <cell r="D138">
            <v>1.41</v>
          </cell>
          <cell r="E138">
            <v>6.47</v>
          </cell>
          <cell r="F138">
            <v>7.88</v>
          </cell>
          <cell r="G138">
            <v>0.14000000000000001</v>
          </cell>
          <cell r="H138">
            <v>0.2</v>
          </cell>
          <cell r="I138">
            <v>0.91</v>
          </cell>
          <cell r="J138">
            <v>1.1100000000000001</v>
          </cell>
          <cell r="K138">
            <v>1.53</v>
          </cell>
          <cell r="L138">
            <v>1.99</v>
          </cell>
          <cell r="M138">
            <v>3.52</v>
          </cell>
        </row>
        <row r="139">
          <cell r="A139">
            <v>109</v>
          </cell>
          <cell r="B139" t="str">
            <v>TRANSPLANTER 1-ROW</v>
          </cell>
          <cell r="C139">
            <v>2141.8865702869634</v>
          </cell>
          <cell r="D139">
            <v>0.45</v>
          </cell>
          <cell r="E139">
            <v>3.22</v>
          </cell>
          <cell r="F139">
            <v>3.6700000000000004</v>
          </cell>
          <cell r="G139">
            <v>2.75</v>
          </cell>
          <cell r="H139">
            <v>1.24</v>
          </cell>
          <cell r="I139">
            <v>8.86</v>
          </cell>
          <cell r="J139">
            <v>10.1</v>
          </cell>
          <cell r="K139">
            <v>27.36</v>
          </cell>
          <cell r="L139">
            <v>30.11</v>
          </cell>
          <cell r="M139">
            <v>57.47</v>
          </cell>
        </row>
        <row r="140">
          <cell r="A140">
            <v>110</v>
          </cell>
          <cell r="B140" t="str">
            <v>TRANSPLANTER 2-ROW</v>
          </cell>
          <cell r="C140">
            <v>3459.146811013446</v>
          </cell>
          <cell r="D140">
            <v>0.72</v>
          </cell>
          <cell r="E140">
            <v>5.21</v>
          </cell>
          <cell r="F140">
            <v>5.93</v>
          </cell>
          <cell r="G140">
            <v>2.29</v>
          </cell>
          <cell r="H140">
            <v>1.65</v>
          </cell>
          <cell r="I140">
            <v>11.93</v>
          </cell>
          <cell r="J140">
            <v>13.58</v>
          </cell>
          <cell r="K140">
            <v>23.4</v>
          </cell>
          <cell r="L140">
            <v>29.63</v>
          </cell>
          <cell r="M140">
            <v>53.03</v>
          </cell>
        </row>
        <row r="141">
          <cell r="A141">
            <v>111</v>
          </cell>
          <cell r="B141" t="str">
            <v>TRANSPLANTER 4-ROW</v>
          </cell>
          <cell r="C141">
            <v>11661.382438229022</v>
          </cell>
          <cell r="D141">
            <v>2.89</v>
          </cell>
          <cell r="E141">
            <v>13.17</v>
          </cell>
          <cell r="F141">
            <v>16.059999999999999</v>
          </cell>
          <cell r="G141">
            <v>1.38</v>
          </cell>
          <cell r="H141">
            <v>3.99</v>
          </cell>
          <cell r="I141">
            <v>18.170000000000002</v>
          </cell>
          <cell r="J141">
            <v>22.160000000000004</v>
          </cell>
          <cell r="K141">
            <v>24.27</v>
          </cell>
          <cell r="L141">
            <v>39.520000000000003</v>
          </cell>
          <cell r="M141">
            <v>63.790000000000006</v>
          </cell>
        </row>
        <row r="142">
          <cell r="A142">
            <v>112</v>
          </cell>
          <cell r="B142" t="str">
            <v>TRUCK 1.5 TON</v>
          </cell>
          <cell r="C142">
            <v>37900.234235056254</v>
          </cell>
          <cell r="D142">
            <v>7.58</v>
          </cell>
          <cell r="E142">
            <v>9.93</v>
          </cell>
          <cell r="F142">
            <v>17.509999999999998</v>
          </cell>
          <cell r="G142">
            <v>0.23</v>
          </cell>
          <cell r="H142">
            <v>1.74</v>
          </cell>
          <cell r="I142">
            <v>2.2799999999999998</v>
          </cell>
          <cell r="J142">
            <v>4.0199999999999996</v>
          </cell>
          <cell r="K142">
            <v>1.74</v>
          </cell>
          <cell r="L142">
            <v>2.2799999999999998</v>
          </cell>
          <cell r="M142">
            <v>4.0199999999999996</v>
          </cell>
        </row>
        <row r="143">
          <cell r="A143">
            <v>112.1</v>
          </cell>
          <cell r="B143" t="str">
            <v>DUMP TRUCK  12 TON</v>
          </cell>
          <cell r="C143">
            <v>56250</v>
          </cell>
          <cell r="D143">
            <v>10.55</v>
          </cell>
          <cell r="E143">
            <v>14.99</v>
          </cell>
          <cell r="F143">
            <v>25.54</v>
          </cell>
          <cell r="G143">
            <v>0.44</v>
          </cell>
          <cell r="H143">
            <v>4.6399999999999997</v>
          </cell>
          <cell r="I143">
            <v>6.6</v>
          </cell>
          <cell r="J143">
            <v>11.239999999999998</v>
          </cell>
          <cell r="K143">
            <v>4.6399999999999997</v>
          </cell>
          <cell r="L143">
            <v>6.6</v>
          </cell>
          <cell r="M143">
            <v>11.239999999999998</v>
          </cell>
        </row>
        <row r="144">
          <cell r="A144">
            <v>113</v>
          </cell>
          <cell r="B144" t="str">
            <v>WHIRL SEEDER</v>
          </cell>
          <cell r="C144">
            <v>594.96849174637873</v>
          </cell>
          <cell r="D144">
            <v>0.28999999999999998</v>
          </cell>
          <cell r="E144">
            <v>1.34</v>
          </cell>
          <cell r="F144">
            <v>1.6300000000000001</v>
          </cell>
          <cell r="G144">
            <v>0.1</v>
          </cell>
          <cell r="H144">
            <v>0.03</v>
          </cell>
          <cell r="I144">
            <v>0.13</v>
          </cell>
          <cell r="J144">
            <v>0.16</v>
          </cell>
          <cell r="K144">
            <v>0.98</v>
          </cell>
          <cell r="L144">
            <v>0.91</v>
          </cell>
          <cell r="M144">
            <v>1.8900000000000001</v>
          </cell>
        </row>
        <row r="145">
          <cell r="A145">
            <v>114</v>
          </cell>
          <cell r="B145" t="str">
            <v>WINDROWER</v>
          </cell>
          <cell r="C145">
            <v>2766.008518128916</v>
          </cell>
          <cell r="D145">
            <v>1.43</v>
          </cell>
          <cell r="E145">
            <v>4.49</v>
          </cell>
          <cell r="F145">
            <v>5.92</v>
          </cell>
          <cell r="G145">
            <v>0.17</v>
          </cell>
          <cell r="H145">
            <v>0.24</v>
          </cell>
          <cell r="I145">
            <v>0.76</v>
          </cell>
          <cell r="J145">
            <v>1</v>
          </cell>
          <cell r="K145">
            <v>1.86</v>
          </cell>
          <cell r="L145">
            <v>2.08</v>
          </cell>
          <cell r="M145">
            <v>3.9400000000000004</v>
          </cell>
        </row>
        <row r="146">
          <cell r="A146">
            <v>115</v>
          </cell>
          <cell r="B146" t="str">
            <v>BROADCAST DEEP TILLAGE</v>
          </cell>
          <cell r="C146">
            <v>11890.848310948531</v>
          </cell>
          <cell r="D146">
            <v>5.92</v>
          </cell>
          <cell r="E146">
            <v>12.09</v>
          </cell>
          <cell r="F146">
            <v>18.009999999999998</v>
          </cell>
          <cell r="G146">
            <v>0.24</v>
          </cell>
          <cell r="H146">
            <v>1.42</v>
          </cell>
          <cell r="I146">
            <v>2.9</v>
          </cell>
          <cell r="J146">
            <v>4.32</v>
          </cell>
          <cell r="K146">
            <v>10.33</v>
          </cell>
          <cell r="L146">
            <v>14.04</v>
          </cell>
          <cell r="M146">
            <v>24.369999999999997</v>
          </cell>
        </row>
        <row r="147">
          <cell r="A147">
            <v>116</v>
          </cell>
          <cell r="B147" t="str">
            <v>COTTON MODULE BUILDER</v>
          </cell>
          <cell r="C147">
            <v>23873.744182507937</v>
          </cell>
          <cell r="D147">
            <v>8.2899999999999991</v>
          </cell>
          <cell r="E147">
            <v>9.84</v>
          </cell>
          <cell r="F147">
            <v>18.13</v>
          </cell>
          <cell r="G147">
            <v>0.11</v>
          </cell>
          <cell r="H147">
            <v>0.91</v>
          </cell>
          <cell r="I147">
            <v>1.08</v>
          </cell>
          <cell r="J147">
            <v>1.9900000000000002</v>
          </cell>
          <cell r="K147">
            <v>3.07</v>
          </cell>
          <cell r="L147">
            <v>3.35</v>
          </cell>
          <cell r="M147">
            <v>6.42</v>
          </cell>
        </row>
        <row r="148">
          <cell r="A148">
            <v>117</v>
          </cell>
          <cell r="B148" t="str">
            <v>TEDDER</v>
          </cell>
          <cell r="C148">
            <v>5230.6163544780093</v>
          </cell>
          <cell r="D148">
            <v>1.56</v>
          </cell>
          <cell r="E148">
            <v>7.87</v>
          </cell>
          <cell r="F148">
            <v>9.43</v>
          </cell>
          <cell r="G148">
            <v>0.25</v>
          </cell>
          <cell r="H148">
            <v>0.39</v>
          </cell>
          <cell r="I148">
            <v>1.97</v>
          </cell>
          <cell r="J148">
            <v>2.36</v>
          </cell>
          <cell r="K148">
            <v>2.77</v>
          </cell>
          <cell r="L148">
            <v>3.9</v>
          </cell>
          <cell r="M148">
            <v>6.67</v>
          </cell>
        </row>
        <row r="149">
          <cell r="A149">
            <v>118</v>
          </cell>
          <cell r="B149" t="str">
            <v>STRIP TILL RIG</v>
          </cell>
          <cell r="C149">
            <v>80000</v>
          </cell>
          <cell r="D149">
            <v>39.840000000000003</v>
          </cell>
          <cell r="E149">
            <v>81.37</v>
          </cell>
          <cell r="F149">
            <v>121.21000000000001</v>
          </cell>
          <cell r="G149">
            <v>0.22</v>
          </cell>
          <cell r="H149">
            <v>8.76</v>
          </cell>
          <cell r="I149">
            <v>17.899999999999999</v>
          </cell>
          <cell r="J149">
            <v>26.659999999999997</v>
          </cell>
          <cell r="K149">
            <v>15.86</v>
          </cell>
          <cell r="L149">
            <v>26.13</v>
          </cell>
          <cell r="M149">
            <v>41.989999999999995</v>
          </cell>
        </row>
        <row r="150">
          <cell r="A150">
            <v>119</v>
          </cell>
          <cell r="B150" t="str">
            <v>BUSHHOG 14'</v>
          </cell>
          <cell r="C150">
            <v>8030.5392540961657</v>
          </cell>
          <cell r="D150">
            <v>2.4300000000000002</v>
          </cell>
          <cell r="E150">
            <v>9.07</v>
          </cell>
          <cell r="F150">
            <v>11.5</v>
          </cell>
          <cell r="G150">
            <v>0.15</v>
          </cell>
          <cell r="H150">
            <v>0.36</v>
          </cell>
          <cell r="I150">
            <v>1.36</v>
          </cell>
          <cell r="J150">
            <v>1.7200000000000002</v>
          </cell>
          <cell r="K150">
            <v>1.79</v>
          </cell>
          <cell r="L150">
            <v>2.52</v>
          </cell>
          <cell r="M150">
            <v>4.3100000000000005</v>
          </cell>
        </row>
        <row r="151">
          <cell r="A151">
            <v>120</v>
          </cell>
          <cell r="B151" t="str">
            <v>FLAIL MOWER</v>
          </cell>
          <cell r="C151">
            <v>3480.5656767163155</v>
          </cell>
          <cell r="D151">
            <v>1.06</v>
          </cell>
          <cell r="E151">
            <v>3.93</v>
          </cell>
          <cell r="F151">
            <v>4.99</v>
          </cell>
          <cell r="G151">
            <v>0.49</v>
          </cell>
          <cell r="H151">
            <v>0.52</v>
          </cell>
          <cell r="I151">
            <v>1.93</v>
          </cell>
          <cell r="J151">
            <v>2.4500000000000002</v>
          </cell>
          <cell r="K151">
            <v>5.17</v>
          </cell>
          <cell r="L151">
            <v>5.71</v>
          </cell>
          <cell r="M151">
            <v>10.879999999999999</v>
          </cell>
        </row>
        <row r="152">
          <cell r="A152">
            <v>121</v>
          </cell>
          <cell r="B152" t="str">
            <v>PLANTER W/ SPRAYER 8-ROW</v>
          </cell>
          <cell r="C152">
            <v>24106.971607087966</v>
          </cell>
          <cell r="D152">
            <v>7.1</v>
          </cell>
          <cell r="E152">
            <v>24.52</v>
          </cell>
          <cell r="F152">
            <v>31.619999999999997</v>
          </cell>
          <cell r="G152">
            <v>0.12</v>
          </cell>
          <cell r="H152">
            <v>0.85</v>
          </cell>
          <cell r="I152">
            <v>2.94</v>
          </cell>
          <cell r="J152">
            <v>3.79</v>
          </cell>
          <cell r="K152">
            <v>4.26</v>
          </cell>
          <cell r="L152">
            <v>6.96</v>
          </cell>
          <cell r="M152">
            <v>11.219999999999999</v>
          </cell>
        </row>
        <row r="153">
          <cell r="A153">
            <v>122</v>
          </cell>
          <cell r="B153" t="str">
            <v>SUBSOILER-BEDDER 8-ROW</v>
          </cell>
          <cell r="C153">
            <v>17145.840253655337</v>
          </cell>
          <cell r="D153">
            <v>8.5399999999999991</v>
          </cell>
          <cell r="E153">
            <v>17.440000000000001</v>
          </cell>
          <cell r="F153">
            <v>25.98</v>
          </cell>
          <cell r="G153">
            <v>0.12</v>
          </cell>
          <cell r="H153">
            <v>1.02</v>
          </cell>
          <cell r="I153">
            <v>2.09</v>
          </cell>
          <cell r="J153">
            <v>3.11</v>
          </cell>
          <cell r="K153">
            <v>6.83</v>
          </cell>
          <cell r="L153">
            <v>12.54</v>
          </cell>
          <cell r="M153">
            <v>19.369999999999997</v>
          </cell>
        </row>
        <row r="154">
          <cell r="A154">
            <v>123</v>
          </cell>
          <cell r="B154" t="str">
            <v>DO-ALL FIELD CONDITIONER 8-ROW</v>
          </cell>
          <cell r="C154">
            <v>9169.4779236607337</v>
          </cell>
          <cell r="D154">
            <v>2.91</v>
          </cell>
          <cell r="E154">
            <v>6.56</v>
          </cell>
          <cell r="F154">
            <v>9.4699999999999989</v>
          </cell>
          <cell r="G154">
            <v>0.09</v>
          </cell>
          <cell r="H154">
            <v>0.26</v>
          </cell>
          <cell r="I154">
            <v>0.59</v>
          </cell>
          <cell r="J154">
            <v>0.85</v>
          </cell>
          <cell r="K154">
            <v>2.81</v>
          </cell>
          <cell r="L154">
            <v>3.61</v>
          </cell>
          <cell r="M154">
            <v>6.42</v>
          </cell>
        </row>
        <row r="155">
          <cell r="A155">
            <v>124</v>
          </cell>
          <cell r="B155" t="str">
            <v>BALE HAULER</v>
          </cell>
          <cell r="C155">
            <v>18215.24815431887</v>
          </cell>
          <cell r="D155">
            <v>9.6</v>
          </cell>
          <cell r="E155">
            <v>12.29</v>
          </cell>
          <cell r="F155">
            <v>21.89</v>
          </cell>
          <cell r="G155">
            <v>0.34</v>
          </cell>
          <cell r="H155">
            <v>3.26</v>
          </cell>
          <cell r="I155">
            <v>4.18</v>
          </cell>
          <cell r="J155">
            <v>7.4399999999999995</v>
          </cell>
          <cell r="K155">
            <v>12.91</v>
          </cell>
          <cell r="L155">
            <v>15.58</v>
          </cell>
          <cell r="M155">
            <v>28.490000000000002</v>
          </cell>
        </row>
        <row r="156">
          <cell r="A156">
            <v>125</v>
          </cell>
          <cell r="B156" t="str">
            <v>GRAIN CART 1100</v>
          </cell>
          <cell r="C156">
            <v>25000</v>
          </cell>
          <cell r="D156">
            <v>34.76</v>
          </cell>
          <cell r="E156">
            <v>9.19</v>
          </cell>
          <cell r="F156">
            <v>43.949999999999996</v>
          </cell>
          <cell r="G156">
            <v>0.13</v>
          </cell>
          <cell r="H156">
            <v>4.5199999999999996</v>
          </cell>
          <cell r="I156">
            <v>1.19</v>
          </cell>
          <cell r="J156">
            <v>5.7099999999999991</v>
          </cell>
          <cell r="K156">
            <v>7.07</v>
          </cell>
          <cell r="L156">
            <v>3.88</v>
          </cell>
          <cell r="M156">
            <v>10.95</v>
          </cell>
        </row>
        <row r="157">
          <cell r="A157">
            <v>125.1</v>
          </cell>
          <cell r="B157" t="str">
            <v>GRAIN CART 2000</v>
          </cell>
          <cell r="C157">
            <v>40000</v>
          </cell>
          <cell r="D157">
            <v>22.59</v>
          </cell>
          <cell r="E157">
            <v>14.7</v>
          </cell>
          <cell r="F157">
            <v>37.29</v>
          </cell>
          <cell r="G157">
            <v>0.1</v>
          </cell>
          <cell r="H157">
            <v>2.2599999999999998</v>
          </cell>
          <cell r="I157">
            <v>1.47</v>
          </cell>
          <cell r="J157">
            <v>3.7299999999999995</v>
          </cell>
          <cell r="K157">
            <v>5.0999999999999996</v>
          </cell>
          <cell r="L157">
            <v>4.82</v>
          </cell>
          <cell r="M157">
            <v>9.92</v>
          </cell>
        </row>
        <row r="158">
          <cell r="A158">
            <v>126</v>
          </cell>
          <cell r="B158" t="str">
            <v>CULTIVATOR W/ HERBICIDE 8-ROW</v>
          </cell>
          <cell r="C158">
            <v>7618.7941815735066</v>
          </cell>
          <cell r="D158">
            <v>2.19</v>
          </cell>
          <cell r="E158">
            <v>8.6</v>
          </cell>
          <cell r="F158">
            <v>10.79</v>
          </cell>
          <cell r="G158">
            <v>0.1</v>
          </cell>
          <cell r="H158">
            <v>0.22</v>
          </cell>
          <cell r="I158">
            <v>0.86</v>
          </cell>
          <cell r="J158">
            <v>1.08</v>
          </cell>
          <cell r="K158">
            <v>2.1800000000000002</v>
          </cell>
          <cell r="L158">
            <v>2.92</v>
          </cell>
          <cell r="M158">
            <v>5.0999999999999996</v>
          </cell>
        </row>
        <row r="159">
          <cell r="A159">
            <v>127</v>
          </cell>
          <cell r="B159" t="str">
            <v>FRONT-END LOADER</v>
          </cell>
          <cell r="C159">
            <v>6284.6134341375009</v>
          </cell>
          <cell r="D159">
            <v>2.17</v>
          </cell>
          <cell r="E159">
            <v>6.53</v>
          </cell>
          <cell r="F159">
            <v>8.6999999999999993</v>
          </cell>
          <cell r="G159">
            <v>0.19</v>
          </cell>
          <cell r="H159">
            <v>0.41</v>
          </cell>
          <cell r="I159">
            <v>1.24</v>
          </cell>
          <cell r="J159">
            <v>1.65</v>
          </cell>
          <cell r="K159">
            <v>2.2200000000000002</v>
          </cell>
          <cell r="L159">
            <v>2.71</v>
          </cell>
          <cell r="M159">
            <v>4.93</v>
          </cell>
        </row>
      </sheetData>
      <sheetData sheetId="3" refreshError="1">
        <row r="7">
          <cell r="A7">
            <v>1</v>
          </cell>
          <cell r="B7" t="str">
            <v>WHEAT</v>
          </cell>
          <cell r="C7" t="str">
            <v>BU.</v>
          </cell>
          <cell r="D7" t="str">
            <v>BU.</v>
          </cell>
          <cell r="E7">
            <v>21</v>
          </cell>
          <cell r="F7">
            <v>24</v>
          </cell>
          <cell r="G7">
            <v>22.5</v>
          </cell>
          <cell r="H7">
            <v>22.5</v>
          </cell>
        </row>
        <row r="8">
          <cell r="A8">
            <v>2</v>
          </cell>
          <cell r="B8" t="str">
            <v>OATS</v>
          </cell>
          <cell r="C8" t="str">
            <v>BU.</v>
          </cell>
          <cell r="D8" t="str">
            <v>BU.</v>
          </cell>
          <cell r="E8">
            <v>14</v>
          </cell>
          <cell r="F8">
            <v>15</v>
          </cell>
          <cell r="G8">
            <v>14.5</v>
          </cell>
          <cell r="H8">
            <v>14.5</v>
          </cell>
        </row>
        <row r="9">
          <cell r="A9">
            <v>3</v>
          </cell>
          <cell r="B9" t="str">
            <v>GRAIN SORGHUM</v>
          </cell>
          <cell r="C9" t="str">
            <v>BU.</v>
          </cell>
          <cell r="D9" t="str">
            <v>BU.</v>
          </cell>
          <cell r="E9">
            <v>15</v>
          </cell>
          <cell r="F9">
            <v>16</v>
          </cell>
          <cell r="G9">
            <v>15.5</v>
          </cell>
          <cell r="H9">
            <v>15.5</v>
          </cell>
        </row>
        <row r="10">
          <cell r="A10">
            <v>4</v>
          </cell>
          <cell r="B10" t="str">
            <v>SOYBEANS</v>
          </cell>
          <cell r="C10" t="str">
            <v>BU.</v>
          </cell>
          <cell r="D10" t="str">
            <v>BU.</v>
          </cell>
          <cell r="E10">
            <v>33</v>
          </cell>
          <cell r="F10">
            <v>30</v>
          </cell>
          <cell r="G10">
            <v>31.5</v>
          </cell>
          <cell r="H10">
            <v>31.5</v>
          </cell>
        </row>
        <row r="11">
          <cell r="A11">
            <v>4.0999999999999996</v>
          </cell>
          <cell r="B11" t="str">
            <v>SOYBEANS-RR (TEC. FEE INCLUDED)</v>
          </cell>
          <cell r="C11" t="str">
            <v>THOU.</v>
          </cell>
          <cell r="D11" t="str">
            <v>THOU.</v>
          </cell>
          <cell r="E11">
            <v>0.44</v>
          </cell>
          <cell r="F11">
            <v>0.39</v>
          </cell>
          <cell r="G11">
            <v>0.41500000000000004</v>
          </cell>
          <cell r="H11">
            <v>0.42</v>
          </cell>
        </row>
        <row r="12">
          <cell r="A12">
            <v>5</v>
          </cell>
          <cell r="B12" t="str">
            <v>TOBACCO</v>
          </cell>
          <cell r="C12" t="str">
            <v>THOU.</v>
          </cell>
          <cell r="D12" t="str">
            <v>THOU.</v>
          </cell>
          <cell r="E12">
            <v>40</v>
          </cell>
          <cell r="F12">
            <v>50</v>
          </cell>
          <cell r="G12">
            <v>45</v>
          </cell>
          <cell r="H12">
            <v>45</v>
          </cell>
        </row>
        <row r="13">
          <cell r="A13">
            <v>6</v>
          </cell>
          <cell r="B13" t="str">
            <v>CORN</v>
          </cell>
          <cell r="C13" t="str">
            <v>THOU.</v>
          </cell>
          <cell r="D13" t="str">
            <v>THOU.</v>
          </cell>
          <cell r="E13">
            <v>2.2000000000000002</v>
          </cell>
          <cell r="F13">
            <v>2</v>
          </cell>
          <cell r="G13">
            <v>2.1</v>
          </cell>
          <cell r="H13">
            <v>2.1</v>
          </cell>
        </row>
        <row r="14">
          <cell r="A14">
            <v>6.1</v>
          </cell>
          <cell r="B14" t="str">
            <v>CORN-RR (TEC. FEE INCLUDED)</v>
          </cell>
          <cell r="C14" t="str">
            <v>THOU.</v>
          </cell>
          <cell r="D14" t="str">
            <v>THOU.</v>
          </cell>
          <cell r="E14">
            <v>3.2</v>
          </cell>
          <cell r="F14">
            <v>2.8</v>
          </cell>
          <cell r="G14">
            <v>3</v>
          </cell>
          <cell r="H14">
            <v>3</v>
          </cell>
        </row>
        <row r="15">
          <cell r="A15">
            <v>7</v>
          </cell>
          <cell r="B15" t="str">
            <v>COTTON</v>
          </cell>
          <cell r="C15" t="str">
            <v>THOU.</v>
          </cell>
          <cell r="D15" t="str">
            <v>THOU.</v>
          </cell>
          <cell r="E15">
            <v>2.11</v>
          </cell>
          <cell r="F15">
            <v>2.7</v>
          </cell>
          <cell r="G15">
            <v>2.4050000000000002</v>
          </cell>
          <cell r="H15">
            <v>2.41</v>
          </cell>
        </row>
        <row r="16">
          <cell r="A16">
            <v>7.1</v>
          </cell>
          <cell r="B16" t="str">
            <v>COTTON-RR</v>
          </cell>
          <cell r="C16" t="str">
            <v>THOU.</v>
          </cell>
          <cell r="D16" t="str">
            <v>THOU.</v>
          </cell>
          <cell r="E16">
            <v>9.7100000000000009</v>
          </cell>
          <cell r="F16">
            <v>9.7100000000000009</v>
          </cell>
          <cell r="G16">
            <v>9.7100000000000009</v>
          </cell>
          <cell r="H16">
            <v>9.7100000000000009</v>
          </cell>
        </row>
        <row r="17">
          <cell r="A17">
            <v>7.2</v>
          </cell>
          <cell r="B17" t="str">
            <v>COTTON-BT</v>
          </cell>
          <cell r="C17" t="str">
            <v>THOU.</v>
          </cell>
          <cell r="D17" t="str">
            <v>THOU.</v>
          </cell>
          <cell r="E17">
            <v>7.95</v>
          </cell>
          <cell r="F17">
            <v>7.89</v>
          </cell>
          <cell r="G17">
            <v>7.92</v>
          </cell>
          <cell r="H17">
            <v>7.92</v>
          </cell>
        </row>
        <row r="18">
          <cell r="A18">
            <v>7.3</v>
          </cell>
          <cell r="B18" t="str">
            <v>COTTON-B2RF OR WRF</v>
          </cell>
          <cell r="C18" t="str">
            <v>THOU.</v>
          </cell>
          <cell r="D18" t="str">
            <v>THOU.</v>
          </cell>
          <cell r="E18">
            <v>11</v>
          </cell>
          <cell r="F18">
            <v>12</v>
          </cell>
          <cell r="G18">
            <v>11.5</v>
          </cell>
          <cell r="H18">
            <v>11.5</v>
          </cell>
        </row>
        <row r="19">
          <cell r="A19">
            <v>8</v>
          </cell>
          <cell r="B19" t="str">
            <v>PEANUTS</v>
          </cell>
          <cell r="C19" t="str">
            <v>LBS</v>
          </cell>
          <cell r="D19" t="str">
            <v>LBS</v>
          </cell>
          <cell r="E19">
            <v>1.1000000000000001</v>
          </cell>
          <cell r="F19">
            <v>0.75</v>
          </cell>
          <cell r="G19">
            <v>0.92500000000000004</v>
          </cell>
          <cell r="H19">
            <v>0.93</v>
          </cell>
        </row>
        <row r="20">
          <cell r="A20">
            <v>9</v>
          </cell>
          <cell r="B20" t="str">
            <v>PEANUTS RUNNER</v>
          </cell>
          <cell r="C20" t="str">
            <v>LBS</v>
          </cell>
          <cell r="D20" t="str">
            <v>LBS</v>
          </cell>
          <cell r="E20">
            <v>1</v>
          </cell>
          <cell r="F20">
            <v>0.75</v>
          </cell>
          <cell r="G20">
            <v>0.875</v>
          </cell>
          <cell r="H20">
            <v>0.88</v>
          </cell>
        </row>
        <row r="22">
          <cell r="A22" t="str">
            <v>VEGETABLE &amp; FRUIT SEED</v>
          </cell>
        </row>
        <row r="23">
          <cell r="A23">
            <v>10</v>
          </cell>
          <cell r="B23" t="str">
            <v>PEACH</v>
          </cell>
          <cell r="C23" t="str">
            <v>EACH</v>
          </cell>
          <cell r="D23" t="str">
            <v>EACH</v>
          </cell>
          <cell r="E23">
            <v>0</v>
          </cell>
          <cell r="F23">
            <v>0</v>
          </cell>
          <cell r="G23">
            <v>0</v>
          </cell>
          <cell r="H23">
            <v>0</v>
          </cell>
        </row>
        <row r="24">
          <cell r="A24">
            <v>11</v>
          </cell>
          <cell r="B24" t="str">
            <v>BELL PEPPERS</v>
          </cell>
          <cell r="C24" t="str">
            <v>EACH</v>
          </cell>
          <cell r="D24" t="str">
            <v>EACH</v>
          </cell>
          <cell r="E24">
            <v>0.12</v>
          </cell>
          <cell r="F24">
            <v>0</v>
          </cell>
          <cell r="G24">
            <v>0.12</v>
          </cell>
          <cell r="H24">
            <v>0.12</v>
          </cell>
        </row>
        <row r="25">
          <cell r="A25">
            <v>12</v>
          </cell>
          <cell r="B25" t="str">
            <v>BROCCOLI</v>
          </cell>
          <cell r="C25" t="str">
            <v>THOU.</v>
          </cell>
          <cell r="D25" t="str">
            <v>THOU.</v>
          </cell>
          <cell r="E25">
            <v>35</v>
          </cell>
          <cell r="F25">
            <v>0</v>
          </cell>
          <cell r="G25">
            <v>35</v>
          </cell>
          <cell r="H25">
            <v>35</v>
          </cell>
        </row>
        <row r="26">
          <cell r="A26">
            <v>13</v>
          </cell>
          <cell r="B26" t="str">
            <v>CABBAGE - FALL</v>
          </cell>
          <cell r="C26" t="str">
            <v>THOU.</v>
          </cell>
          <cell r="D26" t="str">
            <v>THOU.</v>
          </cell>
          <cell r="E26">
            <v>45</v>
          </cell>
          <cell r="F26">
            <v>0</v>
          </cell>
          <cell r="G26">
            <v>45</v>
          </cell>
          <cell r="H26">
            <v>45</v>
          </cell>
        </row>
        <row r="27">
          <cell r="A27">
            <v>14</v>
          </cell>
          <cell r="B27" t="str">
            <v>CABBAGE - SPRING</v>
          </cell>
          <cell r="C27" t="str">
            <v>THOU.</v>
          </cell>
          <cell r="D27" t="str">
            <v>THOU.</v>
          </cell>
          <cell r="E27">
            <v>45</v>
          </cell>
          <cell r="F27">
            <v>0</v>
          </cell>
          <cell r="G27">
            <v>45</v>
          </cell>
          <cell r="H27">
            <v>45</v>
          </cell>
        </row>
        <row r="28">
          <cell r="A28">
            <v>15</v>
          </cell>
          <cell r="B28" t="str">
            <v>COLLARDS</v>
          </cell>
          <cell r="C28" t="str">
            <v>THOU.</v>
          </cell>
          <cell r="D28" t="str">
            <v>THOU.</v>
          </cell>
          <cell r="E28">
            <v>20</v>
          </cell>
          <cell r="F28">
            <v>0</v>
          </cell>
          <cell r="G28">
            <v>20</v>
          </cell>
          <cell r="H28">
            <v>20</v>
          </cell>
        </row>
        <row r="29">
          <cell r="A29">
            <v>16</v>
          </cell>
          <cell r="B29" t="str">
            <v>SWEET CORN - local</v>
          </cell>
          <cell r="C29" t="str">
            <v>LBS</v>
          </cell>
          <cell r="D29" t="str">
            <v>LBS</v>
          </cell>
          <cell r="E29">
            <v>10.59</v>
          </cell>
          <cell r="F29">
            <v>10.99</v>
          </cell>
          <cell r="G29">
            <v>10.79</v>
          </cell>
          <cell r="H29">
            <v>10.79</v>
          </cell>
        </row>
        <row r="30">
          <cell r="A30">
            <v>16</v>
          </cell>
          <cell r="B30" t="str">
            <v xml:space="preserve">SWEET CORN - Fresh </v>
          </cell>
          <cell r="C30" t="str">
            <v>LBS</v>
          </cell>
          <cell r="D30" t="str">
            <v>LBS</v>
          </cell>
          <cell r="E30">
            <v>15</v>
          </cell>
          <cell r="F30">
            <v>0</v>
          </cell>
          <cell r="G30">
            <v>15</v>
          </cell>
          <cell r="H30">
            <v>15</v>
          </cell>
        </row>
        <row r="31">
          <cell r="A31">
            <v>17</v>
          </cell>
          <cell r="B31" t="str">
            <v>CUCUMBER</v>
          </cell>
          <cell r="C31" t="str">
            <v>LBS</v>
          </cell>
          <cell r="D31" t="str">
            <v>LBS</v>
          </cell>
          <cell r="E31">
            <v>99.79</v>
          </cell>
          <cell r="F31">
            <v>99.79</v>
          </cell>
          <cell r="G31">
            <v>99.79</v>
          </cell>
          <cell r="H31">
            <v>99.79</v>
          </cell>
        </row>
        <row r="32">
          <cell r="A32">
            <v>18</v>
          </cell>
          <cell r="B32" t="str">
            <v>PICKELS</v>
          </cell>
          <cell r="C32" t="str">
            <v>LBS</v>
          </cell>
          <cell r="D32" t="str">
            <v>LBS</v>
          </cell>
          <cell r="E32">
            <v>25</v>
          </cell>
          <cell r="F32">
            <v>30.95</v>
          </cell>
          <cell r="G32">
            <v>27.975000000000001</v>
          </cell>
          <cell r="H32">
            <v>27.975000000000001</v>
          </cell>
        </row>
        <row r="33">
          <cell r="A33">
            <v>19</v>
          </cell>
          <cell r="B33" t="str">
            <v>GREEN ONIONS</v>
          </cell>
          <cell r="C33" t="str">
            <v>LBS</v>
          </cell>
          <cell r="D33" t="str">
            <v>LBS</v>
          </cell>
          <cell r="E33">
            <v>30</v>
          </cell>
          <cell r="F33">
            <v>30</v>
          </cell>
          <cell r="G33">
            <v>30</v>
          </cell>
          <cell r="H33">
            <v>30</v>
          </cell>
        </row>
        <row r="34">
          <cell r="A34">
            <v>20</v>
          </cell>
          <cell r="B34" t="str">
            <v>GREENS</v>
          </cell>
          <cell r="C34" t="str">
            <v>LBS</v>
          </cell>
          <cell r="D34" t="str">
            <v>LBS</v>
          </cell>
          <cell r="E34">
            <v>7.2</v>
          </cell>
          <cell r="F34">
            <v>7.2</v>
          </cell>
          <cell r="G34">
            <v>7.2</v>
          </cell>
          <cell r="H34">
            <v>7.2</v>
          </cell>
        </row>
        <row r="35">
          <cell r="A35">
            <v>21</v>
          </cell>
          <cell r="B35" t="str">
            <v>LIMA BEANS</v>
          </cell>
          <cell r="C35" t="str">
            <v>LBS</v>
          </cell>
          <cell r="D35" t="str">
            <v>LBS</v>
          </cell>
          <cell r="E35">
            <v>1.6</v>
          </cell>
          <cell r="F35">
            <v>1.79</v>
          </cell>
          <cell r="G35">
            <v>1.6950000000000001</v>
          </cell>
          <cell r="H35">
            <v>1.6950000000000001</v>
          </cell>
        </row>
        <row r="36">
          <cell r="A36">
            <v>22</v>
          </cell>
          <cell r="B36" t="str">
            <v>OKRA</v>
          </cell>
          <cell r="C36" t="str">
            <v>LBS</v>
          </cell>
          <cell r="D36" t="str">
            <v>LBS</v>
          </cell>
          <cell r="E36">
            <v>2.8</v>
          </cell>
          <cell r="F36">
            <v>2.88</v>
          </cell>
          <cell r="G36">
            <v>2.84</v>
          </cell>
          <cell r="H36">
            <v>2.84</v>
          </cell>
        </row>
        <row r="37">
          <cell r="A37">
            <v>23</v>
          </cell>
          <cell r="B37" t="str">
            <v>SOUTHERN PEAS</v>
          </cell>
          <cell r="C37" t="str">
            <v>LBS</v>
          </cell>
          <cell r="D37" t="str">
            <v>LBS</v>
          </cell>
          <cell r="E37">
            <v>1.35</v>
          </cell>
          <cell r="F37">
            <v>1.69</v>
          </cell>
          <cell r="G37">
            <v>1.52</v>
          </cell>
          <cell r="H37">
            <v>1.52</v>
          </cell>
        </row>
        <row r="38">
          <cell r="A38">
            <v>24</v>
          </cell>
          <cell r="B38" t="str">
            <v>SNAP BEANS</v>
          </cell>
          <cell r="C38" t="str">
            <v>LBS</v>
          </cell>
          <cell r="D38" t="str">
            <v>LBS</v>
          </cell>
          <cell r="E38">
            <v>5.25</v>
          </cell>
          <cell r="F38">
            <v>5.49</v>
          </cell>
          <cell r="G38">
            <v>5.37</v>
          </cell>
          <cell r="H38">
            <v>5.37</v>
          </cell>
        </row>
        <row r="39">
          <cell r="A39">
            <v>25</v>
          </cell>
          <cell r="B39" t="str">
            <v>SQUASH, YELLOW</v>
          </cell>
          <cell r="C39" t="str">
            <v>LBS</v>
          </cell>
          <cell r="D39" t="str">
            <v>LBS</v>
          </cell>
          <cell r="E39">
            <v>80</v>
          </cell>
          <cell r="F39">
            <v>80.69</v>
          </cell>
          <cell r="G39">
            <v>80.344999999999999</v>
          </cell>
          <cell r="H39">
            <v>80.344999999999999</v>
          </cell>
        </row>
        <row r="40">
          <cell r="A40">
            <v>26</v>
          </cell>
          <cell r="B40" t="str">
            <v>SWEET POTATOES</v>
          </cell>
          <cell r="C40" t="str">
            <v>LBS</v>
          </cell>
          <cell r="D40" t="str">
            <v>LBS</v>
          </cell>
          <cell r="E40">
            <v>28</v>
          </cell>
          <cell r="F40">
            <v>0</v>
          </cell>
          <cell r="G40">
            <v>28</v>
          </cell>
          <cell r="H40">
            <v>28</v>
          </cell>
        </row>
        <row r="41">
          <cell r="A41">
            <v>27</v>
          </cell>
          <cell r="B41" t="str">
            <v>TOMATOES</v>
          </cell>
          <cell r="C41" t="str">
            <v>EACH</v>
          </cell>
          <cell r="D41" t="str">
            <v>EACH</v>
          </cell>
          <cell r="E41">
            <v>0.12</v>
          </cell>
          <cell r="F41">
            <v>0</v>
          </cell>
          <cell r="G41">
            <v>0.12</v>
          </cell>
          <cell r="H41">
            <v>0.12</v>
          </cell>
        </row>
        <row r="42">
          <cell r="A42">
            <v>28</v>
          </cell>
          <cell r="B42" t="str">
            <v>CANTALOUPES</v>
          </cell>
          <cell r="C42" t="str">
            <v>THOU.</v>
          </cell>
          <cell r="D42" t="str">
            <v>THOU.</v>
          </cell>
          <cell r="E42">
            <v>110</v>
          </cell>
          <cell r="F42">
            <v>0</v>
          </cell>
          <cell r="G42">
            <v>110</v>
          </cell>
          <cell r="H42">
            <v>110</v>
          </cell>
        </row>
        <row r="43">
          <cell r="A43">
            <v>29</v>
          </cell>
          <cell r="B43" t="str">
            <v>WATERMELONS - PLASTIC</v>
          </cell>
          <cell r="C43" t="str">
            <v>THOU.</v>
          </cell>
          <cell r="D43" t="str">
            <v>THOU.</v>
          </cell>
          <cell r="E43">
            <v>210</v>
          </cell>
          <cell r="F43">
            <v>0</v>
          </cell>
          <cell r="G43">
            <v>210</v>
          </cell>
          <cell r="H43">
            <v>210</v>
          </cell>
        </row>
        <row r="44">
          <cell r="A44">
            <v>30</v>
          </cell>
          <cell r="B44" t="str">
            <v>WATERMELONS - BARE GR.</v>
          </cell>
          <cell r="C44" t="str">
            <v>LBS</v>
          </cell>
          <cell r="D44" t="str">
            <v>LBS</v>
          </cell>
          <cell r="E44">
            <v>14</v>
          </cell>
          <cell r="F44">
            <v>0</v>
          </cell>
          <cell r="G44">
            <v>14</v>
          </cell>
          <cell r="H44">
            <v>14</v>
          </cell>
        </row>
        <row r="46">
          <cell r="A46" t="str">
            <v>FERTILIZER &amp; LIME</v>
          </cell>
        </row>
        <row r="47">
          <cell r="A47">
            <v>31</v>
          </cell>
          <cell r="B47" t="str">
            <v xml:space="preserve">   9-45-15 TRANSPLANT STARTER</v>
          </cell>
          <cell r="C47" t="str">
            <v>LBS</v>
          </cell>
          <cell r="D47" t="str">
            <v>LBS</v>
          </cell>
          <cell r="E47">
            <v>2</v>
          </cell>
          <cell r="F47">
            <v>2.25</v>
          </cell>
          <cell r="G47">
            <v>2.125</v>
          </cell>
          <cell r="H47">
            <v>2.13</v>
          </cell>
        </row>
        <row r="48">
          <cell r="A48">
            <v>31.1</v>
          </cell>
          <cell r="B48" t="str">
            <v>5-10-10 (VEGETABLES)</v>
          </cell>
          <cell r="C48" t="str">
            <v>TON</v>
          </cell>
          <cell r="D48" t="str">
            <v>CWT</v>
          </cell>
          <cell r="E48">
            <v>410</v>
          </cell>
          <cell r="F48">
            <v>400</v>
          </cell>
          <cell r="G48">
            <v>405</v>
          </cell>
          <cell r="H48">
            <v>20.25</v>
          </cell>
        </row>
        <row r="49">
          <cell r="A49">
            <v>32</v>
          </cell>
          <cell r="B49" t="str">
            <v>10-10-10</v>
          </cell>
          <cell r="C49" t="str">
            <v>TON</v>
          </cell>
          <cell r="D49" t="str">
            <v>CWT</v>
          </cell>
          <cell r="E49">
            <v>410</v>
          </cell>
          <cell r="F49">
            <v>815</v>
          </cell>
          <cell r="G49">
            <v>612.5</v>
          </cell>
          <cell r="H49">
            <v>30.63</v>
          </cell>
        </row>
        <row r="50">
          <cell r="A50">
            <v>32.1</v>
          </cell>
          <cell r="B50" t="str">
            <v>10-10-10 (VEGETABLES)</v>
          </cell>
          <cell r="C50" t="str">
            <v>TON</v>
          </cell>
          <cell r="D50" t="str">
            <v>CWT</v>
          </cell>
          <cell r="E50">
            <v>500</v>
          </cell>
          <cell r="F50">
            <v>475</v>
          </cell>
          <cell r="G50">
            <v>487.5</v>
          </cell>
          <cell r="H50">
            <v>24.38</v>
          </cell>
        </row>
        <row r="51">
          <cell r="A51">
            <v>32.200000000000003</v>
          </cell>
          <cell r="B51" t="str">
            <v>12-24-18</v>
          </cell>
          <cell r="C51" t="str">
            <v>TON</v>
          </cell>
          <cell r="D51" t="str">
            <v>LBS</v>
          </cell>
          <cell r="E51">
            <v>500</v>
          </cell>
          <cell r="F51">
            <v>500</v>
          </cell>
          <cell r="G51">
            <v>500</v>
          </cell>
          <cell r="H51">
            <v>0.25</v>
          </cell>
        </row>
        <row r="52">
          <cell r="A52">
            <v>32.299999999999997</v>
          </cell>
          <cell r="B52" t="str">
            <v>8-0-8 (LIQ.)</v>
          </cell>
          <cell r="C52" t="str">
            <v>TON</v>
          </cell>
          <cell r="D52" t="str">
            <v>GAL</v>
          </cell>
          <cell r="E52">
            <v>500</v>
          </cell>
          <cell r="F52">
            <v>500</v>
          </cell>
          <cell r="G52">
            <v>500</v>
          </cell>
          <cell r="H52">
            <v>2</v>
          </cell>
        </row>
        <row r="53">
          <cell r="A53">
            <v>32.4</v>
          </cell>
          <cell r="B53" t="str">
            <v>18-24-12</v>
          </cell>
          <cell r="C53" t="str">
            <v>TON</v>
          </cell>
          <cell r="D53" t="str">
            <v>LBS</v>
          </cell>
          <cell r="E53">
            <v>500</v>
          </cell>
          <cell r="F53">
            <v>500</v>
          </cell>
          <cell r="G53">
            <v>500</v>
          </cell>
          <cell r="H53">
            <v>0.25</v>
          </cell>
        </row>
        <row r="54">
          <cell r="A54">
            <v>33</v>
          </cell>
          <cell r="B54" t="str">
            <v>0-10-30</v>
          </cell>
          <cell r="C54" t="str">
            <v>TON</v>
          </cell>
          <cell r="D54" t="str">
            <v>CWT</v>
          </cell>
          <cell r="E54">
            <v>300</v>
          </cell>
          <cell r="F54">
            <v>300</v>
          </cell>
          <cell r="G54">
            <v>300</v>
          </cell>
          <cell r="H54">
            <v>15</v>
          </cell>
        </row>
        <row r="55">
          <cell r="A55">
            <v>33.1</v>
          </cell>
          <cell r="B55" t="str">
            <v>15-0-14</v>
          </cell>
          <cell r="C55" t="str">
            <v>TON</v>
          </cell>
          <cell r="D55" t="str">
            <v>CWT</v>
          </cell>
          <cell r="E55">
            <v>500</v>
          </cell>
          <cell r="F55">
            <v>500</v>
          </cell>
          <cell r="G55">
            <v>500</v>
          </cell>
          <cell r="H55">
            <v>25</v>
          </cell>
        </row>
        <row r="56">
          <cell r="A56">
            <v>33.200000000000003</v>
          </cell>
          <cell r="B56" t="str">
            <v>4-12-12</v>
          </cell>
          <cell r="C56" t="str">
            <v>TON</v>
          </cell>
          <cell r="D56" t="str">
            <v>CWT</v>
          </cell>
          <cell r="E56">
            <v>400</v>
          </cell>
          <cell r="F56">
            <v>400</v>
          </cell>
          <cell r="G56">
            <v>400</v>
          </cell>
          <cell r="H56">
            <v>20</v>
          </cell>
        </row>
        <row r="57">
          <cell r="A57">
            <v>33.299999999999997</v>
          </cell>
          <cell r="B57" t="str">
            <v>3-9-18</v>
          </cell>
          <cell r="C57" t="str">
            <v>TON</v>
          </cell>
          <cell r="D57" t="str">
            <v>CWT</v>
          </cell>
          <cell r="E57">
            <v>400</v>
          </cell>
          <cell r="F57">
            <v>400</v>
          </cell>
          <cell r="G57">
            <v>400</v>
          </cell>
          <cell r="H57">
            <v>20</v>
          </cell>
        </row>
        <row r="58">
          <cell r="A58">
            <v>33.4</v>
          </cell>
          <cell r="B58" t="str">
            <v>10-8-20</v>
          </cell>
          <cell r="C58" t="str">
            <v>TON</v>
          </cell>
          <cell r="D58" t="str">
            <v>CWT</v>
          </cell>
          <cell r="E58">
            <v>550</v>
          </cell>
          <cell r="F58">
            <v>570</v>
          </cell>
          <cell r="G58">
            <v>560</v>
          </cell>
          <cell r="H58">
            <v>28</v>
          </cell>
        </row>
        <row r="59">
          <cell r="A59">
            <v>33.5</v>
          </cell>
          <cell r="B59" t="str">
            <v>7-0-7 (LIQ.) - SIDE DRESSING</v>
          </cell>
          <cell r="C59" t="str">
            <v>TON</v>
          </cell>
          <cell r="D59" t="str">
            <v>GAL</v>
          </cell>
          <cell r="E59">
            <v>500</v>
          </cell>
          <cell r="F59">
            <v>450</v>
          </cell>
          <cell r="G59">
            <v>475</v>
          </cell>
          <cell r="H59">
            <v>1.9</v>
          </cell>
        </row>
        <row r="60">
          <cell r="A60">
            <v>33.6</v>
          </cell>
          <cell r="B60" t="str">
            <v>14-0-14 - SIDE DRESSING</v>
          </cell>
          <cell r="C60" t="str">
            <v>TON</v>
          </cell>
          <cell r="D60" t="str">
            <v>CWT</v>
          </cell>
          <cell r="E60">
            <v>400</v>
          </cell>
          <cell r="F60">
            <v>400</v>
          </cell>
          <cell r="G60">
            <v>400</v>
          </cell>
          <cell r="H60">
            <v>20</v>
          </cell>
        </row>
        <row r="61">
          <cell r="A61">
            <v>33.700000000000003</v>
          </cell>
          <cell r="B61" t="str">
            <v>3-9-24</v>
          </cell>
          <cell r="C61" t="str">
            <v>TON</v>
          </cell>
          <cell r="D61" t="str">
            <v>CWT</v>
          </cell>
          <cell r="E61">
            <v>525</v>
          </cell>
          <cell r="F61">
            <v>475</v>
          </cell>
          <cell r="G61">
            <v>500</v>
          </cell>
          <cell r="H61">
            <v>25</v>
          </cell>
        </row>
        <row r="62">
          <cell r="A62">
            <v>34</v>
          </cell>
          <cell r="B62" t="str">
            <v xml:space="preserve">   30% NITROGEN SOLUTION</v>
          </cell>
          <cell r="C62" t="str">
            <v>TON</v>
          </cell>
          <cell r="D62" t="str">
            <v>LBS</v>
          </cell>
          <cell r="E62">
            <v>580</v>
          </cell>
          <cell r="F62">
            <v>860</v>
          </cell>
          <cell r="G62">
            <v>720</v>
          </cell>
          <cell r="H62">
            <v>0.36</v>
          </cell>
        </row>
        <row r="63">
          <cell r="A63">
            <v>34.1</v>
          </cell>
          <cell r="B63" t="str">
            <v xml:space="preserve">   UREA (46-0-0)</v>
          </cell>
          <cell r="C63" t="str">
            <v>TON</v>
          </cell>
          <cell r="D63" t="str">
            <v>LBS</v>
          </cell>
          <cell r="E63">
            <v>904</v>
          </cell>
          <cell r="F63">
            <v>1000</v>
          </cell>
          <cell r="G63">
            <v>952</v>
          </cell>
          <cell r="H63">
            <v>0.48</v>
          </cell>
        </row>
        <row r="64">
          <cell r="A64">
            <v>34.200000000000003</v>
          </cell>
          <cell r="B64" t="str">
            <v xml:space="preserve">   100% CALCIUM NITRATE</v>
          </cell>
          <cell r="C64" t="str">
            <v>TON</v>
          </cell>
          <cell r="D64" t="str">
            <v>CWT</v>
          </cell>
          <cell r="E64">
            <v>655</v>
          </cell>
          <cell r="F64">
            <v>700</v>
          </cell>
          <cell r="G64">
            <v>677.5</v>
          </cell>
          <cell r="H64">
            <v>33.880000000000003</v>
          </cell>
        </row>
        <row r="65">
          <cell r="A65">
            <v>34.299999999999997</v>
          </cell>
          <cell r="B65" t="str">
            <v xml:space="preserve">   CALCIUM NITRATE 15.5-0-0</v>
          </cell>
          <cell r="C65" t="str">
            <v>TON</v>
          </cell>
          <cell r="D65" t="str">
            <v>LBS</v>
          </cell>
          <cell r="E65">
            <v>655</v>
          </cell>
          <cell r="F65">
            <v>700</v>
          </cell>
          <cell r="G65">
            <v>677.5</v>
          </cell>
          <cell r="H65">
            <v>0.34</v>
          </cell>
        </row>
        <row r="66">
          <cell r="A66">
            <v>35</v>
          </cell>
          <cell r="B66" t="str">
            <v xml:space="preserve">   33.5% AMMONIUM NITRATE</v>
          </cell>
          <cell r="C66" t="str">
            <v>TON</v>
          </cell>
          <cell r="D66" t="str">
            <v>LBS</v>
          </cell>
          <cell r="E66">
            <v>610</v>
          </cell>
          <cell r="F66">
            <v>789</v>
          </cell>
          <cell r="G66">
            <v>699.5</v>
          </cell>
          <cell r="H66">
            <v>1.04</v>
          </cell>
        </row>
        <row r="67">
          <cell r="A67">
            <v>35</v>
          </cell>
          <cell r="B67" t="str">
            <v xml:space="preserve">   AMMONIUM SULFATE</v>
          </cell>
          <cell r="C67" t="str">
            <v>TON</v>
          </cell>
          <cell r="D67" t="str">
            <v>LBS</v>
          </cell>
          <cell r="E67">
            <v>385</v>
          </cell>
          <cell r="F67">
            <v>749</v>
          </cell>
          <cell r="G67">
            <v>567</v>
          </cell>
          <cell r="H67">
            <v>0.85</v>
          </cell>
        </row>
        <row r="68">
          <cell r="A68">
            <v>35.1</v>
          </cell>
          <cell r="B68" t="str">
            <v>33.5% NITROGEN - SIDE DRESSING</v>
          </cell>
          <cell r="C68" t="str">
            <v>TON</v>
          </cell>
          <cell r="D68" t="str">
            <v>CWT</v>
          </cell>
          <cell r="E68">
            <v>625</v>
          </cell>
          <cell r="F68">
            <v>625</v>
          </cell>
          <cell r="G68">
            <v>625</v>
          </cell>
          <cell r="H68">
            <v>93.28</v>
          </cell>
        </row>
        <row r="69">
          <cell r="A69">
            <v>35.200000000000003</v>
          </cell>
          <cell r="B69" t="str">
            <v>30% N (LIQ) - SIDE DRESSING</v>
          </cell>
          <cell r="C69" t="str">
            <v>TON</v>
          </cell>
          <cell r="D69" t="str">
            <v>CWT</v>
          </cell>
          <cell r="E69">
            <v>385</v>
          </cell>
          <cell r="F69">
            <v>385</v>
          </cell>
          <cell r="G69">
            <v>385</v>
          </cell>
          <cell r="H69">
            <v>64.17</v>
          </cell>
        </row>
        <row r="70">
          <cell r="A70">
            <v>35.299999999999997</v>
          </cell>
          <cell r="B70" t="str">
            <v>24.5% N (LIQ) - SIDE DRESSING</v>
          </cell>
          <cell r="C70" t="str">
            <v>TON</v>
          </cell>
          <cell r="D70" t="str">
            <v>CWT</v>
          </cell>
          <cell r="E70">
            <v>375</v>
          </cell>
          <cell r="F70">
            <v>375</v>
          </cell>
          <cell r="G70">
            <v>375</v>
          </cell>
          <cell r="H70">
            <v>76.53</v>
          </cell>
        </row>
        <row r="71">
          <cell r="A71">
            <v>35.4</v>
          </cell>
          <cell r="B71" t="str">
            <v>30% N (LIQ) - SIDE DRESSING (VEG.)</v>
          </cell>
          <cell r="C71" t="str">
            <v>TON</v>
          </cell>
          <cell r="D71" t="str">
            <v>CWT</v>
          </cell>
          <cell r="E71">
            <v>385</v>
          </cell>
          <cell r="F71">
            <v>385</v>
          </cell>
          <cell r="G71">
            <v>385</v>
          </cell>
          <cell r="H71">
            <v>64.17</v>
          </cell>
        </row>
        <row r="72">
          <cell r="A72">
            <v>35.5</v>
          </cell>
          <cell r="B72" t="str">
            <v>33.5% N - SIDE DRESSING (VEG.)</v>
          </cell>
          <cell r="C72" t="str">
            <v>TON</v>
          </cell>
          <cell r="D72" t="str">
            <v>CWT</v>
          </cell>
          <cell r="E72">
            <v>625</v>
          </cell>
          <cell r="F72">
            <v>625</v>
          </cell>
          <cell r="G72">
            <v>625</v>
          </cell>
          <cell r="H72">
            <v>93.28</v>
          </cell>
        </row>
        <row r="73">
          <cell r="A73">
            <v>35.6</v>
          </cell>
          <cell r="B73" t="str">
            <v>34.5% AMMONIUM NITRATE</v>
          </cell>
          <cell r="C73" t="str">
            <v>TON</v>
          </cell>
          <cell r="D73" t="str">
            <v>LBS</v>
          </cell>
          <cell r="E73">
            <v>580</v>
          </cell>
          <cell r="F73">
            <v>590</v>
          </cell>
          <cell r="G73">
            <v>585</v>
          </cell>
          <cell r="H73">
            <v>0.85</v>
          </cell>
        </row>
        <row r="74">
          <cell r="A74">
            <v>36</v>
          </cell>
          <cell r="B74" t="str">
            <v xml:space="preserve">   0-0-60  MURATE OF POTASH</v>
          </cell>
          <cell r="C74" t="str">
            <v>TON</v>
          </cell>
          <cell r="D74" t="str">
            <v>LBS</v>
          </cell>
          <cell r="E74">
            <v>910</v>
          </cell>
          <cell r="F74">
            <v>1140</v>
          </cell>
          <cell r="G74">
            <v>1025</v>
          </cell>
          <cell r="H74">
            <v>0.51</v>
          </cell>
        </row>
        <row r="75">
          <cell r="A75">
            <v>36.1</v>
          </cell>
          <cell r="B75" t="str">
            <v xml:space="preserve">   0-0-50 POTASSIUM SULFATE</v>
          </cell>
          <cell r="C75" t="str">
            <v>TON</v>
          </cell>
          <cell r="D75" t="str">
            <v>CWT</v>
          </cell>
          <cell r="E75">
            <v>910</v>
          </cell>
          <cell r="F75">
            <v>1140</v>
          </cell>
          <cell r="G75">
            <v>1025</v>
          </cell>
          <cell r="H75">
            <v>51.25</v>
          </cell>
        </row>
        <row r="76">
          <cell r="A76">
            <v>37</v>
          </cell>
          <cell r="B76" t="str">
            <v xml:space="preserve">46% SUPERPHOSPHATE </v>
          </cell>
          <cell r="C76" t="str">
            <v>TON</v>
          </cell>
          <cell r="D76" t="str">
            <v>LBS</v>
          </cell>
          <cell r="E76">
            <v>1000</v>
          </cell>
          <cell r="F76">
            <v>825</v>
          </cell>
          <cell r="G76">
            <v>912.5</v>
          </cell>
          <cell r="H76">
            <v>0.46</v>
          </cell>
        </row>
        <row r="77">
          <cell r="A77">
            <v>37.1</v>
          </cell>
          <cell r="B77" t="str">
            <v>100% SULFUR</v>
          </cell>
          <cell r="C77" t="str">
            <v>TON</v>
          </cell>
          <cell r="D77" t="str">
            <v>LBS</v>
          </cell>
          <cell r="E77">
            <v>550</v>
          </cell>
          <cell r="F77">
            <v>550</v>
          </cell>
          <cell r="G77">
            <v>550</v>
          </cell>
          <cell r="H77">
            <v>0.28000000000000003</v>
          </cell>
        </row>
        <row r="78">
          <cell r="A78">
            <v>38</v>
          </cell>
          <cell r="B78" t="str">
            <v xml:space="preserve">   18-46-0 DAP</v>
          </cell>
          <cell r="C78" t="str">
            <v>TON</v>
          </cell>
          <cell r="D78" t="str">
            <v>LBS</v>
          </cell>
          <cell r="E78">
            <v>912</v>
          </cell>
          <cell r="F78">
            <v>1341</v>
          </cell>
          <cell r="G78">
            <v>1126.5</v>
          </cell>
          <cell r="H78">
            <v>0.56000000000000005</v>
          </cell>
        </row>
        <row r="79">
          <cell r="A79">
            <v>39</v>
          </cell>
          <cell r="B79" t="str">
            <v>LIME BULK</v>
          </cell>
          <cell r="C79" t="str">
            <v>TON</v>
          </cell>
          <cell r="D79" t="str">
            <v>TON</v>
          </cell>
          <cell r="E79">
            <v>214</v>
          </cell>
          <cell r="F79">
            <v>250</v>
          </cell>
          <cell r="G79">
            <v>232</v>
          </cell>
          <cell r="H79">
            <v>232</v>
          </cell>
        </row>
        <row r="80">
          <cell r="A80">
            <v>40</v>
          </cell>
          <cell r="B80" t="str">
            <v>LIME SPREAD</v>
          </cell>
          <cell r="C80" t="str">
            <v>TON</v>
          </cell>
          <cell r="D80" t="str">
            <v>TON</v>
          </cell>
          <cell r="E80">
            <v>44</v>
          </cell>
          <cell r="F80">
            <v>70</v>
          </cell>
          <cell r="G80">
            <v>57</v>
          </cell>
          <cell r="H80">
            <v>57</v>
          </cell>
        </row>
        <row r="81">
          <cell r="A81">
            <v>41</v>
          </cell>
          <cell r="B81" t="str">
            <v>COST TO SPREAD 1 TN ON AN ACRE</v>
          </cell>
          <cell r="C81" t="str">
            <v>ACRE</v>
          </cell>
          <cell r="D81" t="str">
            <v>ACRE</v>
          </cell>
          <cell r="E81">
            <v>15</v>
          </cell>
          <cell r="F81">
            <v>20</v>
          </cell>
          <cell r="G81">
            <v>17.5</v>
          </cell>
          <cell r="H81">
            <v>17.5</v>
          </cell>
        </row>
        <row r="82">
          <cell r="A82">
            <v>42</v>
          </cell>
          <cell r="B82" t="str">
            <v>6-6-18 (TOBACCO)</v>
          </cell>
          <cell r="C82" t="str">
            <v>TON</v>
          </cell>
          <cell r="D82" t="str">
            <v>CWT</v>
          </cell>
          <cell r="E82">
            <v>790</v>
          </cell>
          <cell r="F82">
            <v>750</v>
          </cell>
          <cell r="G82">
            <v>770</v>
          </cell>
          <cell r="H82">
            <v>38.5</v>
          </cell>
        </row>
        <row r="83">
          <cell r="A83">
            <v>43</v>
          </cell>
          <cell r="B83" t="str">
            <v>15-0-14 (TOBACCO)</v>
          </cell>
          <cell r="C83" t="str">
            <v>TON</v>
          </cell>
          <cell r="D83" t="str">
            <v>LBS</v>
          </cell>
          <cell r="E83">
            <v>450</v>
          </cell>
          <cell r="F83">
            <v>450</v>
          </cell>
          <cell r="G83">
            <v>450</v>
          </cell>
          <cell r="H83">
            <v>0.23</v>
          </cell>
        </row>
        <row r="84">
          <cell r="A84">
            <v>44</v>
          </cell>
          <cell r="B84" t="str">
            <v>SOLUBOR</v>
          </cell>
          <cell r="C84" t="str">
            <v>LBS</v>
          </cell>
          <cell r="D84" t="str">
            <v>LBS</v>
          </cell>
          <cell r="E84">
            <v>1.5</v>
          </cell>
          <cell r="F84">
            <v>1.5</v>
          </cell>
          <cell r="G84">
            <v>1.5</v>
          </cell>
          <cell r="H84">
            <v>1.5</v>
          </cell>
        </row>
        <row r="85">
          <cell r="A85">
            <v>44.1</v>
          </cell>
          <cell r="B85" t="str">
            <v>INOCULANT</v>
          </cell>
          <cell r="C85" t="str">
            <v>OZ</v>
          </cell>
          <cell r="D85" t="str">
            <v>OZ</v>
          </cell>
          <cell r="E85">
            <v>1.1000000000000001</v>
          </cell>
          <cell r="F85">
            <v>1.1000000000000001</v>
          </cell>
          <cell r="G85">
            <v>1.1000000000000001</v>
          </cell>
          <cell r="H85">
            <v>1.1000000000000001</v>
          </cell>
        </row>
        <row r="86">
          <cell r="A86">
            <v>44.2</v>
          </cell>
          <cell r="B86" t="str">
            <v>MANGANESE SULFATE</v>
          </cell>
          <cell r="C86" t="str">
            <v>TON</v>
          </cell>
          <cell r="D86" t="str">
            <v>LBS</v>
          </cell>
          <cell r="E86">
            <v>800</v>
          </cell>
          <cell r="F86">
            <v>600</v>
          </cell>
          <cell r="G86">
            <v>700</v>
          </cell>
          <cell r="H86">
            <v>0.35</v>
          </cell>
        </row>
        <row r="88">
          <cell r="A88" t="str">
            <v>FORAGE SEED</v>
          </cell>
        </row>
        <row r="89">
          <cell r="A89">
            <v>45</v>
          </cell>
          <cell r="B89" t="str">
            <v>TALL FESCUE</v>
          </cell>
          <cell r="C89" t="str">
            <v>LBS</v>
          </cell>
          <cell r="D89" t="str">
            <v>LBS</v>
          </cell>
          <cell r="E89">
            <v>1.3</v>
          </cell>
          <cell r="F89">
            <v>1</v>
          </cell>
          <cell r="G89">
            <v>1.1499999999999999</v>
          </cell>
          <cell r="H89">
            <v>1.1499999999999999</v>
          </cell>
        </row>
        <row r="90">
          <cell r="A90">
            <v>46</v>
          </cell>
          <cell r="B90" t="str">
            <v xml:space="preserve">CLOVER </v>
          </cell>
          <cell r="C90" t="str">
            <v>LBS</v>
          </cell>
          <cell r="D90" t="str">
            <v>LBS</v>
          </cell>
          <cell r="E90">
            <v>3.9</v>
          </cell>
          <cell r="F90">
            <v>3.25</v>
          </cell>
          <cell r="G90">
            <v>3.5750000000000002</v>
          </cell>
          <cell r="H90">
            <v>3.58</v>
          </cell>
        </row>
        <row r="91">
          <cell r="A91">
            <v>47</v>
          </cell>
          <cell r="B91" t="str">
            <v>ALFALFA</v>
          </cell>
          <cell r="C91" t="str">
            <v>LBS</v>
          </cell>
          <cell r="D91" t="str">
            <v>LBS</v>
          </cell>
          <cell r="E91">
            <v>3.52</v>
          </cell>
          <cell r="F91">
            <v>3.8</v>
          </cell>
          <cell r="G91">
            <v>3.66</v>
          </cell>
          <cell r="H91">
            <v>3.66</v>
          </cell>
        </row>
        <row r="92">
          <cell r="A92">
            <v>48</v>
          </cell>
          <cell r="B92" t="str">
            <v xml:space="preserve">BAHIAGRASS </v>
          </cell>
          <cell r="C92" t="str">
            <v>LBS</v>
          </cell>
          <cell r="D92" t="str">
            <v>LBS</v>
          </cell>
          <cell r="E92">
            <v>3.5</v>
          </cell>
          <cell r="F92">
            <v>3</v>
          </cell>
          <cell r="G92">
            <v>3.25</v>
          </cell>
          <cell r="H92">
            <v>3.25</v>
          </cell>
        </row>
        <row r="93">
          <cell r="A93">
            <v>49</v>
          </cell>
          <cell r="B93" t="str">
            <v>PEARL MILLET</v>
          </cell>
          <cell r="C93" t="str">
            <v>LBS</v>
          </cell>
          <cell r="D93" t="str">
            <v>LBS</v>
          </cell>
          <cell r="E93">
            <v>1.6</v>
          </cell>
          <cell r="F93">
            <v>1.7</v>
          </cell>
          <cell r="G93">
            <v>1.65</v>
          </cell>
          <cell r="H93">
            <v>1.65</v>
          </cell>
        </row>
        <row r="94">
          <cell r="A94">
            <v>50</v>
          </cell>
          <cell r="B94" t="str">
            <v>RYEGRASS (ANNUAL)</v>
          </cell>
          <cell r="C94" t="str">
            <v>LBS</v>
          </cell>
          <cell r="D94" t="str">
            <v>LBS</v>
          </cell>
          <cell r="E94">
            <v>0.8</v>
          </cell>
          <cell r="F94">
            <v>0.7</v>
          </cell>
          <cell r="G94">
            <v>0.75</v>
          </cell>
          <cell r="H94">
            <v>0.75</v>
          </cell>
        </row>
        <row r="95">
          <cell r="A95">
            <v>51</v>
          </cell>
          <cell r="B95" t="str">
            <v>RYE</v>
          </cell>
          <cell r="C95" t="str">
            <v>BU.</v>
          </cell>
          <cell r="D95" t="str">
            <v>BU.</v>
          </cell>
          <cell r="E95">
            <v>19</v>
          </cell>
          <cell r="F95">
            <v>20</v>
          </cell>
          <cell r="G95">
            <v>19.5</v>
          </cell>
          <cell r="H95">
            <v>19.5</v>
          </cell>
        </row>
        <row r="96">
          <cell r="A96">
            <v>52</v>
          </cell>
          <cell r="B96" t="str">
            <v>SORGHUM SILAGE</v>
          </cell>
          <cell r="C96" t="str">
            <v>LBS</v>
          </cell>
          <cell r="D96" t="str">
            <v>LBS</v>
          </cell>
          <cell r="E96">
            <v>0.9</v>
          </cell>
          <cell r="F96">
            <v>0.85</v>
          </cell>
          <cell r="G96">
            <v>0.875</v>
          </cell>
          <cell r="H96">
            <v>0.88</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ls.ncsu.edu/are-extension/grain-budge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EEFEE-472B-45E9-81FC-332068F8CBA4}">
  <dimension ref="B2:B6"/>
  <sheetViews>
    <sheetView workbookViewId="0">
      <selection activeCell="E15" sqref="E15"/>
    </sheetView>
  </sheetViews>
  <sheetFormatPr defaultRowHeight="15"/>
  <cols>
    <col min="2" max="2" width="58.42578125" customWidth="1"/>
  </cols>
  <sheetData>
    <row r="2" spans="2:2" ht="18">
      <c r="B2" s="151" t="s">
        <v>113</v>
      </c>
    </row>
    <row r="3" spans="2:2" ht="90">
      <c r="B3" s="150" t="s">
        <v>114</v>
      </c>
    </row>
    <row r="5" spans="2:2" ht="45">
      <c r="B5" s="152" t="s">
        <v>115</v>
      </c>
    </row>
    <row r="6" spans="2:2">
      <c r="B6" s="153" t="s">
        <v>116</v>
      </c>
    </row>
  </sheetData>
  <hyperlinks>
    <hyperlink ref="B6" r:id="rId1" xr:uid="{AEF604BB-0C24-4E27-9330-17EF640E1E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96956-A88C-4DA6-8744-712D6E9F7424}">
  <dimension ref="A1:L157"/>
  <sheetViews>
    <sheetView zoomScale="90" zoomScaleNormal="90" workbookViewId="0">
      <selection activeCell="D15" sqref="D15:D22"/>
    </sheetView>
  </sheetViews>
  <sheetFormatPr defaultColWidth="9.140625" defaultRowHeight="15.75"/>
  <cols>
    <col min="1" max="1" width="26" style="1" bestFit="1" customWidth="1"/>
    <col min="2" max="2" width="32.140625" style="1" bestFit="1" customWidth="1"/>
    <col min="3" max="3" width="5.7109375" style="1" bestFit="1" customWidth="1"/>
    <col min="4" max="4" width="10" style="1" bestFit="1" customWidth="1"/>
    <col min="5" max="5" width="27.85546875" style="2" bestFit="1" customWidth="1"/>
    <col min="6" max="6" width="15.85546875" style="1" bestFit="1" customWidth="1"/>
    <col min="7" max="7" width="12.140625" style="1" bestFit="1" customWidth="1"/>
  </cols>
  <sheetData>
    <row r="1" spans="1:12" ht="44.1" customHeight="1">
      <c r="A1" s="3" t="s">
        <v>97</v>
      </c>
      <c r="B1" s="4"/>
      <c r="C1" s="4"/>
      <c r="D1" s="4"/>
      <c r="E1" s="5"/>
      <c r="F1" s="4"/>
      <c r="G1" s="4"/>
      <c r="H1" s="94"/>
      <c r="I1" s="94"/>
      <c r="J1" s="94"/>
      <c r="K1" s="94"/>
      <c r="L1" s="94"/>
    </row>
    <row r="2" spans="1:12">
      <c r="B2" s="6" t="s">
        <v>108</v>
      </c>
      <c r="H2" s="94"/>
      <c r="I2" s="94"/>
      <c r="J2" s="94"/>
      <c r="K2" s="94"/>
      <c r="L2" s="94"/>
    </row>
    <row r="3" spans="1:12">
      <c r="B3" s="6" t="s">
        <v>109</v>
      </c>
      <c r="H3" s="94"/>
      <c r="I3" s="94"/>
      <c r="J3" s="94"/>
      <c r="K3" s="94"/>
      <c r="L3" s="94"/>
    </row>
    <row r="4" spans="1:12">
      <c r="A4" s="7" t="s">
        <v>67</v>
      </c>
      <c r="B4" s="8" t="s">
        <v>68</v>
      </c>
      <c r="C4" s="9" t="s">
        <v>36</v>
      </c>
      <c r="D4" s="10" t="s">
        <v>37</v>
      </c>
      <c r="E4" s="91" t="s">
        <v>38</v>
      </c>
      <c r="F4" s="92" t="s">
        <v>39</v>
      </c>
      <c r="G4" s="11" t="s">
        <v>40</v>
      </c>
      <c r="H4" s="94"/>
      <c r="I4" s="94"/>
      <c r="J4" s="94"/>
      <c r="K4" s="94"/>
      <c r="L4" s="94"/>
    </row>
    <row r="5" spans="1:12">
      <c r="D5" s="12"/>
      <c r="E5" s="13"/>
      <c r="F5" s="12"/>
      <c r="G5" s="14"/>
      <c r="H5" s="94"/>
      <c r="I5" s="94"/>
      <c r="J5" s="94"/>
      <c r="K5" s="94"/>
      <c r="L5" s="94"/>
    </row>
    <row r="6" spans="1:12">
      <c r="A6" s="176" t="s">
        <v>1</v>
      </c>
      <c r="B6" s="6" t="s">
        <v>96</v>
      </c>
      <c r="C6" s="15" t="s">
        <v>55</v>
      </c>
      <c r="D6" s="16">
        <v>180</v>
      </c>
      <c r="E6" s="88">
        <v>5.95</v>
      </c>
      <c r="F6" s="13">
        <f>ROUND((D6*E6),2)</f>
        <v>1071</v>
      </c>
      <c r="G6" s="18" t="s">
        <v>2</v>
      </c>
      <c r="H6" s="94"/>
      <c r="I6" s="94"/>
      <c r="J6" s="94"/>
      <c r="K6" s="94"/>
      <c r="L6" s="94"/>
    </row>
    <row r="7" spans="1:12">
      <c r="A7" s="176"/>
      <c r="B7" s="178" t="s">
        <v>61</v>
      </c>
      <c r="C7" s="178"/>
      <c r="D7" s="178"/>
      <c r="E7" s="178"/>
      <c r="F7" s="19">
        <f>SUM(F6:F6)</f>
        <v>1071</v>
      </c>
      <c r="G7" s="20" t="s">
        <v>2</v>
      </c>
      <c r="H7" s="94"/>
      <c r="I7" s="94"/>
      <c r="J7" s="94"/>
      <c r="K7" s="94"/>
      <c r="L7" s="94"/>
    </row>
    <row r="8" spans="1:12">
      <c r="A8" s="176" t="s">
        <v>3</v>
      </c>
      <c r="B8" s="6" t="s">
        <v>93</v>
      </c>
      <c r="C8" s="15" t="s">
        <v>56</v>
      </c>
      <c r="D8" s="16">
        <v>31</v>
      </c>
      <c r="E8" s="88">
        <v>2.35</v>
      </c>
      <c r="F8" s="13">
        <f>ROUND((D8*E8),2)</f>
        <v>72.849999999999994</v>
      </c>
      <c r="G8" s="18" t="s">
        <v>2</v>
      </c>
      <c r="H8" s="94"/>
      <c r="I8" s="94"/>
      <c r="J8" s="94"/>
      <c r="K8" s="94"/>
      <c r="L8" s="94"/>
    </row>
    <row r="9" spans="1:12">
      <c r="A9" s="176"/>
      <c r="B9" s="93" t="s">
        <v>41</v>
      </c>
      <c r="C9" s="15" t="s">
        <v>57</v>
      </c>
      <c r="D9" s="16">
        <v>173</v>
      </c>
      <c r="E9" s="88">
        <v>0.56000000000000005</v>
      </c>
      <c r="F9" s="13">
        <f t="shared" ref="F9:F23" si="0">ROUND((D9*E9),2)</f>
        <v>96.88</v>
      </c>
      <c r="G9" s="18" t="s">
        <v>2</v>
      </c>
      <c r="H9" s="94"/>
      <c r="I9" s="94"/>
      <c r="J9" s="94"/>
      <c r="K9" s="94"/>
      <c r="L9" s="94"/>
    </row>
    <row r="10" spans="1:12">
      <c r="A10" s="176"/>
      <c r="B10" s="93" t="s">
        <v>88</v>
      </c>
      <c r="C10" s="15" t="s">
        <v>57</v>
      </c>
      <c r="D10" s="16">
        <v>410</v>
      </c>
      <c r="E10" s="88">
        <v>0.64</v>
      </c>
      <c r="F10" s="13">
        <f t="shared" si="0"/>
        <v>262.39999999999998</v>
      </c>
      <c r="G10" s="18" t="s">
        <v>2</v>
      </c>
      <c r="H10" s="94"/>
      <c r="I10" s="94"/>
      <c r="J10" s="94"/>
      <c r="K10" s="94"/>
      <c r="L10" s="94"/>
    </row>
    <row r="11" spans="1:12">
      <c r="A11" s="176"/>
      <c r="B11" s="93" t="s">
        <v>42</v>
      </c>
      <c r="C11" s="15" t="s">
        <v>57</v>
      </c>
      <c r="D11" s="16">
        <v>0</v>
      </c>
      <c r="E11" s="88">
        <v>0.46</v>
      </c>
      <c r="F11" s="13">
        <f t="shared" si="0"/>
        <v>0</v>
      </c>
      <c r="G11" s="18" t="s">
        <v>2</v>
      </c>
      <c r="H11" s="94"/>
      <c r="I11" s="94"/>
      <c r="J11" s="94"/>
      <c r="K11" s="94"/>
      <c r="L11" s="94"/>
    </row>
    <row r="12" spans="1:12">
      <c r="A12" s="176"/>
      <c r="B12" s="93" t="s">
        <v>43</v>
      </c>
      <c r="C12" s="15" t="s">
        <v>57</v>
      </c>
      <c r="D12" s="16">
        <v>78</v>
      </c>
      <c r="E12" s="88">
        <v>0.51</v>
      </c>
      <c r="F12" s="13">
        <f t="shared" si="0"/>
        <v>39.78</v>
      </c>
      <c r="G12" s="18" t="s">
        <v>2</v>
      </c>
      <c r="H12" s="94"/>
      <c r="I12" s="94"/>
      <c r="J12" s="94"/>
      <c r="K12" s="94"/>
      <c r="L12" s="94"/>
    </row>
    <row r="13" spans="1:12">
      <c r="A13" s="176"/>
      <c r="B13" s="6" t="s">
        <v>44</v>
      </c>
      <c r="C13" s="15" t="s">
        <v>58</v>
      </c>
      <c r="D13" s="16">
        <v>0.33</v>
      </c>
      <c r="E13" s="88">
        <v>85</v>
      </c>
      <c r="F13" s="13">
        <f t="shared" si="0"/>
        <v>28.05</v>
      </c>
      <c r="G13" s="18" t="s">
        <v>2</v>
      </c>
      <c r="H13" s="94"/>
      <c r="I13" s="94"/>
      <c r="J13" s="94"/>
      <c r="K13" s="94"/>
      <c r="L13" s="94"/>
    </row>
    <row r="14" spans="1:12">
      <c r="A14" s="176"/>
      <c r="B14" s="6" t="s">
        <v>105</v>
      </c>
      <c r="C14" s="15" t="s">
        <v>54</v>
      </c>
      <c r="D14" s="16">
        <v>1</v>
      </c>
      <c r="E14" s="89">
        <v>39.32</v>
      </c>
      <c r="F14" s="13">
        <f t="shared" si="0"/>
        <v>39.32</v>
      </c>
      <c r="G14" s="18" t="s">
        <v>2</v>
      </c>
      <c r="H14" s="94"/>
      <c r="I14" s="94"/>
      <c r="J14" s="94"/>
      <c r="K14" s="94"/>
      <c r="L14" s="94"/>
    </row>
    <row r="15" spans="1:12">
      <c r="A15" s="176"/>
      <c r="B15" s="6" t="s">
        <v>106</v>
      </c>
      <c r="C15" s="15" t="s">
        <v>54</v>
      </c>
      <c r="D15" s="53">
        <v>1</v>
      </c>
      <c r="E15" s="89">
        <v>6.56</v>
      </c>
      <c r="F15" s="13">
        <f t="shared" ref="F15" si="1">ROUND((D15*E15),2)</f>
        <v>6.56</v>
      </c>
      <c r="G15" s="18" t="s">
        <v>2</v>
      </c>
      <c r="H15" s="94"/>
      <c r="I15" s="94"/>
      <c r="J15" s="94"/>
      <c r="K15" s="94"/>
      <c r="L15" s="94"/>
    </row>
    <row r="16" spans="1:12">
      <c r="A16" s="176"/>
      <c r="B16" s="6" t="s">
        <v>107</v>
      </c>
      <c r="C16" s="15" t="s">
        <v>54</v>
      </c>
      <c r="D16" s="53">
        <v>1</v>
      </c>
      <c r="E16" s="89">
        <v>23.2</v>
      </c>
      <c r="F16" s="13">
        <f t="shared" si="0"/>
        <v>23.2</v>
      </c>
      <c r="G16" s="18" t="s">
        <v>2</v>
      </c>
      <c r="H16" s="94"/>
      <c r="I16" s="94"/>
      <c r="J16" s="94"/>
      <c r="K16" s="94"/>
      <c r="L16" s="94"/>
    </row>
    <row r="17" spans="1:12">
      <c r="A17" s="176"/>
      <c r="B17" s="6" t="s">
        <v>45</v>
      </c>
      <c r="C17" s="15" t="s">
        <v>55</v>
      </c>
      <c r="D17" s="53">
        <f>$D$6</f>
        <v>180</v>
      </c>
      <c r="E17" s="89">
        <v>0.2</v>
      </c>
      <c r="F17" s="13">
        <f t="shared" si="0"/>
        <v>36</v>
      </c>
      <c r="G17" s="18" t="s">
        <v>2</v>
      </c>
      <c r="H17" s="94"/>
      <c r="I17" s="94"/>
      <c r="J17" s="94"/>
      <c r="K17" s="94"/>
      <c r="L17" s="94"/>
    </row>
    <row r="18" spans="1:12">
      <c r="A18" s="176"/>
      <c r="B18" s="6" t="s">
        <v>46</v>
      </c>
      <c r="C18" s="15" t="s">
        <v>55</v>
      </c>
      <c r="D18" s="53">
        <f>$D$6</f>
        <v>180</v>
      </c>
      <c r="E18" s="89">
        <v>0.6</v>
      </c>
      <c r="F18" s="13">
        <f t="shared" si="0"/>
        <v>108</v>
      </c>
      <c r="G18" s="18" t="s">
        <v>2</v>
      </c>
      <c r="H18" s="94"/>
      <c r="I18" s="94"/>
      <c r="J18" s="94"/>
      <c r="K18" s="94"/>
      <c r="L18" s="94"/>
    </row>
    <row r="19" spans="1:12">
      <c r="A19" s="176"/>
      <c r="B19" s="6" t="s">
        <v>47</v>
      </c>
      <c r="C19" s="15" t="s">
        <v>54</v>
      </c>
      <c r="D19" s="53">
        <v>1</v>
      </c>
      <c r="E19" s="88">
        <v>84.83</v>
      </c>
      <c r="F19" s="13">
        <f t="shared" si="0"/>
        <v>84.83</v>
      </c>
      <c r="G19" s="18" t="s">
        <v>2</v>
      </c>
      <c r="H19" s="94"/>
      <c r="I19" s="94"/>
      <c r="J19" s="94"/>
      <c r="K19" s="94"/>
      <c r="L19" s="94"/>
    </row>
    <row r="20" spans="1:12">
      <c r="A20" s="176"/>
      <c r="B20" s="6" t="s">
        <v>86</v>
      </c>
      <c r="C20" s="15" t="s">
        <v>54</v>
      </c>
      <c r="D20" s="53">
        <v>1</v>
      </c>
      <c r="E20" s="88">
        <v>12</v>
      </c>
      <c r="F20" s="13">
        <f t="shared" ref="F20" si="2">ROUND((D20*E20),2)</f>
        <v>12</v>
      </c>
      <c r="G20" s="18" t="s">
        <v>2</v>
      </c>
      <c r="H20" s="94"/>
      <c r="I20" s="94"/>
      <c r="J20" s="94"/>
      <c r="K20" s="94"/>
      <c r="L20" s="94"/>
    </row>
    <row r="21" spans="1:12">
      <c r="A21" s="176"/>
      <c r="B21" s="6" t="s">
        <v>87</v>
      </c>
      <c r="C21" s="15" t="s">
        <v>54</v>
      </c>
      <c r="D21" s="53">
        <v>1</v>
      </c>
      <c r="E21" s="88">
        <v>26</v>
      </c>
      <c r="F21" s="13">
        <f t="shared" si="0"/>
        <v>26</v>
      </c>
      <c r="G21" s="18" t="s">
        <v>2</v>
      </c>
      <c r="H21" s="94"/>
      <c r="I21" s="94"/>
      <c r="J21" s="94"/>
      <c r="K21" s="94"/>
      <c r="L21" s="94"/>
    </row>
    <row r="22" spans="1:12">
      <c r="A22" s="176"/>
      <c r="B22" s="6" t="s">
        <v>48</v>
      </c>
      <c r="C22" s="15" t="s">
        <v>59</v>
      </c>
      <c r="D22" s="53">
        <v>1.58</v>
      </c>
      <c r="E22" s="89">
        <v>14.91</v>
      </c>
      <c r="F22" s="13">
        <f t="shared" si="0"/>
        <v>23.56</v>
      </c>
      <c r="G22" s="18" t="s">
        <v>2</v>
      </c>
      <c r="H22" s="94"/>
      <c r="I22" s="94"/>
      <c r="J22" s="94"/>
      <c r="K22" s="94"/>
      <c r="L22" s="94"/>
    </row>
    <row r="23" spans="1:12">
      <c r="A23" s="176"/>
      <c r="B23" s="100" t="s">
        <v>69</v>
      </c>
      <c r="C23" s="15" t="s">
        <v>53</v>
      </c>
      <c r="D23" s="13">
        <f>(F19+SUM(F8:F16,F22))*6/12</f>
        <v>338.71499999999997</v>
      </c>
      <c r="E23" s="90">
        <v>8.5000000000000006E-2</v>
      </c>
      <c r="F23" s="13">
        <f t="shared" si="0"/>
        <v>28.79</v>
      </c>
      <c r="G23" s="18" t="s">
        <v>2</v>
      </c>
      <c r="H23" s="94"/>
      <c r="I23" s="94"/>
      <c r="J23" s="94"/>
      <c r="K23" s="94"/>
      <c r="L23" s="94"/>
    </row>
    <row r="24" spans="1:12" ht="16.5" thickBot="1">
      <c r="A24" s="177"/>
      <c r="B24" s="179" t="s">
        <v>49</v>
      </c>
      <c r="C24" s="179"/>
      <c r="D24" s="179"/>
      <c r="E24" s="179"/>
      <c r="F24" s="19">
        <f>SUM(F8:F23)</f>
        <v>888.21999999999991</v>
      </c>
      <c r="G24" s="18" t="s">
        <v>2</v>
      </c>
      <c r="H24" s="94"/>
      <c r="I24" s="94"/>
      <c r="J24" s="94"/>
      <c r="K24" s="94"/>
      <c r="L24" s="94"/>
    </row>
    <row r="25" spans="1:12" ht="17.25" thickTop="1" thickBot="1">
      <c r="A25" s="180" t="s">
        <v>64</v>
      </c>
      <c r="B25" s="180"/>
      <c r="C25" s="180"/>
      <c r="D25" s="180"/>
      <c r="E25" s="180"/>
      <c r="F25" s="21">
        <f>F7-F24</f>
        <v>182.78000000000009</v>
      </c>
      <c r="G25" s="22" t="s">
        <v>2</v>
      </c>
      <c r="H25" s="94"/>
      <c r="I25" s="94"/>
      <c r="J25" s="94"/>
      <c r="K25" s="94"/>
      <c r="L25" s="94"/>
    </row>
    <row r="26" spans="1:12" ht="16.5" thickTop="1">
      <c r="A26" s="182" t="s">
        <v>4</v>
      </c>
      <c r="B26" s="6" t="s">
        <v>47</v>
      </c>
      <c r="C26" s="15" t="s">
        <v>54</v>
      </c>
      <c r="D26" s="53">
        <v>1</v>
      </c>
      <c r="E26" s="88">
        <v>166.53</v>
      </c>
      <c r="F26" s="13">
        <f>ROUND((D26*E26),2)</f>
        <v>166.53</v>
      </c>
      <c r="G26" s="18" t="s">
        <v>2</v>
      </c>
      <c r="H26" s="94"/>
      <c r="I26" s="94"/>
      <c r="J26" s="94"/>
      <c r="K26" s="94"/>
      <c r="L26" s="94"/>
    </row>
    <row r="27" spans="1:12">
      <c r="A27" s="176"/>
      <c r="B27" s="181" t="s">
        <v>50</v>
      </c>
      <c r="C27" s="181"/>
      <c r="D27" s="181"/>
      <c r="E27" s="181"/>
      <c r="F27" s="19">
        <f>SUM(F26:F26)</f>
        <v>166.53</v>
      </c>
      <c r="G27" s="20" t="s">
        <v>2</v>
      </c>
      <c r="H27" s="94"/>
      <c r="I27" s="94"/>
      <c r="J27" s="94"/>
      <c r="K27" s="94"/>
      <c r="L27" s="94"/>
    </row>
    <row r="28" spans="1:12">
      <c r="A28" s="176" t="s">
        <v>5</v>
      </c>
      <c r="B28" s="6" t="s">
        <v>52</v>
      </c>
      <c r="C28" s="15" t="s">
        <v>53</v>
      </c>
      <c r="D28" s="17">
        <f>(F24)</f>
        <v>888.21999999999991</v>
      </c>
      <c r="E28" s="90">
        <v>7.0000000000000007E-2</v>
      </c>
      <c r="F28" s="13">
        <f>ROUND((D28*E28),2)</f>
        <v>62.18</v>
      </c>
      <c r="G28" s="18" t="s">
        <v>2</v>
      </c>
      <c r="H28" s="94"/>
      <c r="I28" s="94"/>
      <c r="J28" s="94"/>
      <c r="K28" s="94"/>
      <c r="L28" s="94"/>
    </row>
    <row r="29" spans="1:12">
      <c r="A29" s="176"/>
      <c r="B29" s="181" t="s">
        <v>51</v>
      </c>
      <c r="C29" s="181"/>
      <c r="D29" s="181"/>
      <c r="E29" s="181"/>
      <c r="F29" s="19">
        <f>SUM(F28:F28)</f>
        <v>62.18</v>
      </c>
      <c r="G29" s="18" t="s">
        <v>2</v>
      </c>
      <c r="H29" s="94"/>
      <c r="I29" s="94"/>
      <c r="J29" s="94"/>
      <c r="K29" s="94"/>
      <c r="L29" s="94"/>
    </row>
    <row r="30" spans="1:12" ht="16.5" thickBot="1">
      <c r="A30" s="183" t="s">
        <v>65</v>
      </c>
      <c r="B30" s="183"/>
      <c r="C30" s="183"/>
      <c r="D30" s="183"/>
      <c r="E30" s="183"/>
      <c r="F30" s="19">
        <f>F24+F27+F29</f>
        <v>1116.93</v>
      </c>
      <c r="G30" s="20" t="s">
        <v>2</v>
      </c>
      <c r="H30" s="94"/>
      <c r="I30" s="94"/>
      <c r="J30" s="94"/>
      <c r="K30" s="94"/>
      <c r="L30" s="94"/>
    </row>
    <row r="31" spans="1:12" ht="17.25" thickTop="1" thickBot="1">
      <c r="A31" s="180" t="s">
        <v>66</v>
      </c>
      <c r="B31" s="180"/>
      <c r="C31" s="180"/>
      <c r="D31" s="180"/>
      <c r="E31" s="180"/>
      <c r="F31" s="21">
        <f>ROUND(F7-F30,2)</f>
        <v>-45.93</v>
      </c>
      <c r="G31" s="98"/>
      <c r="H31" s="94"/>
      <c r="I31" s="94"/>
      <c r="J31" s="94"/>
      <c r="K31" s="94"/>
      <c r="L31" s="94"/>
    </row>
    <row r="32" spans="1:12" ht="17.25" thickTop="1" thickBot="1">
      <c r="B32" s="97"/>
      <c r="F32" s="19"/>
      <c r="G32" s="97"/>
      <c r="H32" s="94"/>
      <c r="I32" s="94"/>
      <c r="J32" s="94"/>
      <c r="K32" s="94"/>
      <c r="L32" s="94"/>
    </row>
    <row r="33" spans="1:12">
      <c r="A33" s="23"/>
      <c r="B33" s="24"/>
      <c r="C33" s="24"/>
      <c r="D33" s="24"/>
      <c r="E33" s="25"/>
      <c r="F33" s="24"/>
      <c r="G33" s="26"/>
      <c r="H33" s="94"/>
      <c r="I33" s="94"/>
      <c r="J33" s="94"/>
      <c r="K33" s="94"/>
      <c r="L33" s="94"/>
    </row>
    <row r="34" spans="1:12">
      <c r="A34" s="27" t="s">
        <v>6</v>
      </c>
      <c r="C34" s="6"/>
      <c r="E34" s="28" t="s">
        <v>7</v>
      </c>
      <c r="G34" s="29"/>
      <c r="H34" s="94"/>
      <c r="I34" s="94"/>
      <c r="J34" s="94"/>
      <c r="K34" s="94"/>
      <c r="L34" s="94"/>
    </row>
    <row r="35" spans="1:12">
      <c r="A35" s="99" t="s">
        <v>62</v>
      </c>
      <c r="C35" s="30">
        <f>($F$24)/($E$6)</f>
        <v>149.28067226890755</v>
      </c>
      <c r="D35" s="15" t="s">
        <v>55</v>
      </c>
      <c r="E35" s="41" t="s">
        <v>62</v>
      </c>
      <c r="G35" s="31">
        <f>($F$24/$D$6)</f>
        <v>4.9345555555555549</v>
      </c>
      <c r="H35" s="94"/>
      <c r="I35" s="94"/>
      <c r="J35" s="94"/>
      <c r="K35" s="94"/>
      <c r="L35" s="94"/>
    </row>
    <row r="36" spans="1:12">
      <c r="A36" s="99" t="s">
        <v>63</v>
      </c>
      <c r="C36" s="30">
        <f>(F30/E6)</f>
        <v>187.71932773109245</v>
      </c>
      <c r="D36" s="15" t="s">
        <v>55</v>
      </c>
      <c r="E36" s="41" t="s">
        <v>63</v>
      </c>
      <c r="G36" s="31">
        <f>(F30/$D$6)</f>
        <v>6.2051666666666669</v>
      </c>
      <c r="H36" s="94"/>
      <c r="I36" s="94"/>
      <c r="J36" s="94"/>
      <c r="K36" s="94"/>
      <c r="L36" s="94"/>
    </row>
    <row r="37" spans="1:12" ht="16.5" thickBot="1">
      <c r="A37" s="32"/>
      <c r="B37" s="33"/>
      <c r="C37" s="52"/>
      <c r="D37" s="52"/>
      <c r="E37" s="34"/>
      <c r="F37" s="33"/>
      <c r="G37" s="35"/>
      <c r="H37" s="94"/>
      <c r="I37" s="94"/>
      <c r="J37" s="94"/>
      <c r="K37" s="94"/>
      <c r="L37" s="94"/>
    </row>
    <row r="38" spans="1:12">
      <c r="A38" s="95"/>
      <c r="D38" s="94"/>
      <c r="E38" s="96"/>
      <c r="F38" s="94"/>
      <c r="G38" s="94"/>
      <c r="H38" s="94"/>
      <c r="I38" s="94"/>
      <c r="J38" s="94"/>
      <c r="K38" s="94"/>
      <c r="L38" s="94"/>
    </row>
    <row r="39" spans="1:12">
      <c r="A39" s="94"/>
      <c r="G39" s="94"/>
      <c r="H39" s="94"/>
      <c r="I39" s="94"/>
      <c r="J39" s="94"/>
      <c r="K39" s="94"/>
      <c r="L39" s="94"/>
    </row>
    <row r="40" spans="1:12">
      <c r="A40" s="94"/>
      <c r="D40" s="94"/>
      <c r="E40" s="96"/>
      <c r="F40" s="94"/>
      <c r="H40" s="94"/>
      <c r="I40" s="94"/>
      <c r="J40" s="94"/>
      <c r="K40" s="94"/>
      <c r="L40" s="94"/>
    </row>
    <row r="41" spans="1:12">
      <c r="A41" s="94"/>
      <c r="B41" s="94"/>
      <c r="C41" s="94"/>
      <c r="D41" s="94"/>
      <c r="E41" s="96"/>
      <c r="F41" s="94"/>
      <c r="G41" s="94"/>
      <c r="H41" s="94"/>
      <c r="I41" s="94"/>
      <c r="J41" s="94"/>
      <c r="K41" s="94"/>
      <c r="L41" s="94"/>
    </row>
    <row r="42" spans="1:12">
      <c r="G42" s="94"/>
      <c r="H42" s="94"/>
      <c r="I42" s="94"/>
      <c r="J42" s="94"/>
      <c r="K42" s="94"/>
      <c r="L42" s="94"/>
    </row>
    <row r="43" spans="1:12">
      <c r="E43" s="43"/>
      <c r="G43" s="94"/>
      <c r="H43" s="94"/>
      <c r="I43" s="94"/>
      <c r="J43" s="94"/>
      <c r="K43" s="94"/>
      <c r="L43" s="94"/>
    </row>
    <row r="44" spans="1:12">
      <c r="G44"/>
      <c r="H44" s="94"/>
      <c r="I44" s="94"/>
      <c r="J44" s="94"/>
      <c r="K44" s="94"/>
      <c r="L44" s="94"/>
    </row>
    <row r="45" spans="1:12">
      <c r="H45" s="94"/>
      <c r="I45" s="94"/>
      <c r="J45" s="94"/>
      <c r="K45" s="94"/>
      <c r="L45" s="94"/>
    </row>
    <row r="46" spans="1:12">
      <c r="H46" s="94"/>
      <c r="I46" s="94"/>
      <c r="J46" s="94"/>
      <c r="K46" s="94"/>
      <c r="L46" s="94"/>
    </row>
    <row r="50" spans="7:7">
      <c r="G50"/>
    </row>
    <row r="51" spans="7:7">
      <c r="G51"/>
    </row>
    <row r="52" spans="7:7">
      <c r="G52"/>
    </row>
    <row r="76" spans="1:7">
      <c r="E76" s="41"/>
    </row>
    <row r="77" spans="1:7">
      <c r="A77" s="20"/>
      <c r="B77" s="20"/>
      <c r="C77" s="20"/>
      <c r="D77" s="20"/>
      <c r="F77" s="20"/>
      <c r="G77" s="20"/>
    </row>
    <row r="80" spans="1:7">
      <c r="E80" s="41"/>
    </row>
    <row r="81" spans="2:6">
      <c r="B81" s="6"/>
      <c r="C81" s="6"/>
      <c r="D81" s="6"/>
      <c r="E81" s="41"/>
    </row>
    <row r="82" spans="2:6">
      <c r="B82" s="6"/>
      <c r="C82" s="6"/>
      <c r="D82" s="6"/>
      <c r="E82" s="41"/>
    </row>
    <row r="83" spans="2:6">
      <c r="B83" s="6"/>
      <c r="C83" s="6"/>
      <c r="D83" s="6"/>
      <c r="E83" s="41"/>
    </row>
    <row r="84" spans="2:6">
      <c r="B84" s="6"/>
      <c r="C84" s="6"/>
      <c r="D84" s="6"/>
      <c r="E84" s="41"/>
    </row>
    <row r="85" spans="2:6">
      <c r="B85" s="6"/>
      <c r="C85" s="6"/>
      <c r="D85" s="6"/>
    </row>
    <row r="86" spans="2:6" ht="22.5">
      <c r="B86" s="47"/>
      <c r="C86" s="48"/>
    </row>
    <row r="87" spans="2:6" ht="19.5">
      <c r="B87" s="49"/>
      <c r="E87" s="50"/>
    </row>
    <row r="88" spans="2:6" ht="19.5">
      <c r="F88" s="51"/>
    </row>
    <row r="89" spans="2:6">
      <c r="B89" s="6"/>
    </row>
    <row r="90" spans="2:6">
      <c r="B90" s="6"/>
    </row>
    <row r="91" spans="2:6">
      <c r="B91" s="6"/>
    </row>
    <row r="92" spans="2:6">
      <c r="B92" s="6"/>
    </row>
    <row r="93" spans="2:6">
      <c r="B93" s="6"/>
    </row>
    <row r="94" spans="2:6">
      <c r="B94" s="6"/>
    </row>
    <row r="96" spans="2:6">
      <c r="E96" s="41"/>
    </row>
    <row r="97" spans="1:4">
      <c r="A97" s="6"/>
      <c r="B97" s="6"/>
      <c r="C97" s="6"/>
      <c r="D97" s="6"/>
    </row>
    <row r="98" spans="1:4">
      <c r="B98" s="6"/>
    </row>
    <row r="99" spans="1:4">
      <c r="B99" s="6"/>
    </row>
    <row r="100" spans="1:4">
      <c r="B100" s="6"/>
    </row>
    <row r="101" spans="1:4">
      <c r="B101" s="6"/>
    </row>
    <row r="102" spans="1:4">
      <c r="B102" s="6"/>
    </row>
    <row r="103" spans="1:4">
      <c r="B103" s="6"/>
    </row>
    <row r="104" spans="1:4">
      <c r="B104" s="6"/>
    </row>
    <row r="105" spans="1:4">
      <c r="B105" s="6"/>
    </row>
    <row r="106" spans="1:4">
      <c r="B106" s="6"/>
    </row>
    <row r="107" spans="1:4">
      <c r="B107" s="6"/>
    </row>
    <row r="108" spans="1:4">
      <c r="B108" s="6"/>
    </row>
    <row r="109" spans="1:4">
      <c r="B109" s="6"/>
    </row>
    <row r="110" spans="1:4">
      <c r="B110" s="6"/>
    </row>
    <row r="111" spans="1:4">
      <c r="B111" s="6"/>
    </row>
    <row r="112" spans="1:4">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row r="156" spans="2:2">
      <c r="B156" s="6"/>
    </row>
    <row r="157" spans="2:2">
      <c r="B157" s="6"/>
    </row>
  </sheetData>
  <mergeCells count="11">
    <mergeCell ref="A31:E31"/>
    <mergeCell ref="B29:E29"/>
    <mergeCell ref="B27:E27"/>
    <mergeCell ref="A26:A27"/>
    <mergeCell ref="A28:A29"/>
    <mergeCell ref="A30:E30"/>
    <mergeCell ref="A6:A7"/>
    <mergeCell ref="A8:A24"/>
    <mergeCell ref="B7:E7"/>
    <mergeCell ref="B24:E24"/>
    <mergeCell ref="A25:E25"/>
  </mergeCells>
  <phoneticPr fontId="2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14CC3-266B-411B-BF1D-F8C812CBB89A}">
  <dimension ref="A1:G156"/>
  <sheetViews>
    <sheetView zoomScale="90" zoomScaleNormal="90" workbookViewId="0">
      <selection activeCell="D10" sqref="D10:D21"/>
    </sheetView>
  </sheetViews>
  <sheetFormatPr defaultColWidth="9.140625" defaultRowHeight="15.75"/>
  <cols>
    <col min="1" max="1" width="26" style="1" bestFit="1" customWidth="1"/>
    <col min="2" max="2" width="32.140625" style="1" bestFit="1" customWidth="1"/>
    <col min="3" max="3" width="5.7109375" style="1" bestFit="1" customWidth="1"/>
    <col min="4" max="4" width="10" style="1" bestFit="1" customWidth="1"/>
    <col min="5" max="5" width="27.85546875" style="2" bestFit="1" customWidth="1"/>
    <col min="6" max="6" width="15.85546875" style="1" bestFit="1" customWidth="1"/>
    <col min="7" max="7" width="12.140625" style="1" bestFit="1" customWidth="1"/>
  </cols>
  <sheetData>
    <row r="1" spans="1:7" ht="42">
      <c r="A1" s="3" t="s">
        <v>98</v>
      </c>
      <c r="B1" s="4"/>
      <c r="C1" s="4"/>
      <c r="D1" s="4"/>
      <c r="E1" s="5"/>
      <c r="F1" s="4"/>
      <c r="G1" s="4"/>
    </row>
    <row r="2" spans="1:7">
      <c r="B2" s="6" t="s">
        <v>108</v>
      </c>
    </row>
    <row r="3" spans="1:7">
      <c r="B3" s="6" t="s">
        <v>110</v>
      </c>
    </row>
    <row r="4" spans="1:7">
      <c r="A4" s="7" t="s">
        <v>67</v>
      </c>
      <c r="B4" s="8" t="s">
        <v>68</v>
      </c>
      <c r="C4" s="9" t="s">
        <v>36</v>
      </c>
      <c r="D4" s="10" t="s">
        <v>37</v>
      </c>
      <c r="E4" s="91" t="s">
        <v>38</v>
      </c>
      <c r="F4" s="92" t="s">
        <v>39</v>
      </c>
      <c r="G4" s="11" t="s">
        <v>40</v>
      </c>
    </row>
    <row r="5" spans="1:7">
      <c r="D5" s="12"/>
      <c r="E5" s="13"/>
      <c r="F5" s="12"/>
      <c r="G5" s="14"/>
    </row>
    <row r="6" spans="1:7">
      <c r="A6" s="176" t="s">
        <v>1</v>
      </c>
      <c r="B6" s="6" t="s">
        <v>96</v>
      </c>
      <c r="C6" s="15" t="s">
        <v>55</v>
      </c>
      <c r="D6" s="16">
        <v>140</v>
      </c>
      <c r="E6" s="88">
        <v>5.95</v>
      </c>
      <c r="F6" s="13">
        <f>ROUND((D6*E6),2)</f>
        <v>833</v>
      </c>
      <c r="G6" s="18" t="s">
        <v>2</v>
      </c>
    </row>
    <row r="7" spans="1:7">
      <c r="A7" s="176"/>
      <c r="B7" s="178" t="s">
        <v>61</v>
      </c>
      <c r="C7" s="178"/>
      <c r="D7" s="178"/>
      <c r="E7" s="178"/>
      <c r="F7" s="19">
        <f>SUM(F6:F6)</f>
        <v>833</v>
      </c>
      <c r="G7" s="20" t="s">
        <v>2</v>
      </c>
    </row>
    <row r="8" spans="1:7">
      <c r="A8" s="176" t="s">
        <v>3</v>
      </c>
      <c r="B8" s="6" t="s">
        <v>93</v>
      </c>
      <c r="C8" s="15" t="s">
        <v>56</v>
      </c>
      <c r="D8" s="16">
        <v>29</v>
      </c>
      <c r="E8" s="88">
        <v>2.0299999999999998</v>
      </c>
      <c r="F8" s="13">
        <f>ROUND((D8*E8),2)</f>
        <v>58.87</v>
      </c>
      <c r="G8" s="18" t="s">
        <v>2</v>
      </c>
    </row>
    <row r="9" spans="1:7">
      <c r="A9" s="176"/>
      <c r="B9" s="93" t="s">
        <v>41</v>
      </c>
      <c r="C9" s="15" t="s">
        <v>57</v>
      </c>
      <c r="D9" s="16">
        <v>134</v>
      </c>
      <c r="E9" s="88">
        <v>0.56000000000000005</v>
      </c>
      <c r="F9" s="13">
        <f t="shared" ref="F9:F22" si="0">ROUND((D9*E9),2)</f>
        <v>75.040000000000006</v>
      </c>
      <c r="G9" s="18" t="s">
        <v>2</v>
      </c>
    </row>
    <row r="10" spans="1:7">
      <c r="A10" s="176"/>
      <c r="B10" s="93" t="s">
        <v>88</v>
      </c>
      <c r="C10" s="15" t="s">
        <v>57</v>
      </c>
      <c r="D10" s="53">
        <v>320</v>
      </c>
      <c r="E10" s="88">
        <v>0.64</v>
      </c>
      <c r="F10" s="13">
        <f t="shared" si="0"/>
        <v>204.8</v>
      </c>
      <c r="G10" s="18" t="s">
        <v>2</v>
      </c>
    </row>
    <row r="11" spans="1:7">
      <c r="A11" s="176"/>
      <c r="B11" s="93" t="s">
        <v>42</v>
      </c>
      <c r="C11" s="15" t="s">
        <v>57</v>
      </c>
      <c r="D11" s="53">
        <v>0</v>
      </c>
      <c r="E11" s="88">
        <v>0.46</v>
      </c>
      <c r="F11" s="13">
        <f t="shared" si="0"/>
        <v>0</v>
      </c>
      <c r="G11" s="18" t="s">
        <v>2</v>
      </c>
    </row>
    <row r="12" spans="1:7">
      <c r="A12" s="176"/>
      <c r="B12" s="93" t="s">
        <v>43</v>
      </c>
      <c r="C12" s="15" t="s">
        <v>57</v>
      </c>
      <c r="D12" s="53">
        <v>61</v>
      </c>
      <c r="E12" s="88">
        <v>0.51</v>
      </c>
      <c r="F12" s="13">
        <f t="shared" si="0"/>
        <v>31.11</v>
      </c>
      <c r="G12" s="18" t="s">
        <v>2</v>
      </c>
    </row>
    <row r="13" spans="1:7">
      <c r="A13" s="176"/>
      <c r="B13" s="6" t="s">
        <v>44</v>
      </c>
      <c r="C13" s="15" t="s">
        <v>58</v>
      </c>
      <c r="D13" s="53">
        <v>0.33</v>
      </c>
      <c r="E13" s="88">
        <v>85</v>
      </c>
      <c r="F13" s="13">
        <f t="shared" si="0"/>
        <v>28.05</v>
      </c>
      <c r="G13" s="18" t="s">
        <v>2</v>
      </c>
    </row>
    <row r="14" spans="1:7">
      <c r="A14" s="176"/>
      <c r="B14" s="6" t="s">
        <v>105</v>
      </c>
      <c r="C14" s="15" t="s">
        <v>54</v>
      </c>
      <c r="D14" s="53">
        <v>1</v>
      </c>
      <c r="E14" s="89">
        <v>32.520000000000003</v>
      </c>
      <c r="F14" s="13">
        <f t="shared" si="0"/>
        <v>32.520000000000003</v>
      </c>
      <c r="G14" s="18" t="s">
        <v>2</v>
      </c>
    </row>
    <row r="15" spans="1:7">
      <c r="A15" s="176"/>
      <c r="B15" s="6" t="s">
        <v>107</v>
      </c>
      <c r="C15" s="15" t="s">
        <v>54</v>
      </c>
      <c r="D15" s="53">
        <v>1</v>
      </c>
      <c r="E15" s="89">
        <v>0</v>
      </c>
      <c r="F15" s="13">
        <f t="shared" si="0"/>
        <v>0</v>
      </c>
      <c r="G15" s="18" t="s">
        <v>2</v>
      </c>
    </row>
    <row r="16" spans="1:7">
      <c r="A16" s="176"/>
      <c r="B16" s="6" t="s">
        <v>45</v>
      </c>
      <c r="C16" s="15" t="s">
        <v>55</v>
      </c>
      <c r="D16" s="53">
        <f>$D$6</f>
        <v>140</v>
      </c>
      <c r="E16" s="89">
        <v>0.2</v>
      </c>
      <c r="F16" s="13">
        <f t="shared" si="0"/>
        <v>28</v>
      </c>
      <c r="G16" s="18" t="s">
        <v>2</v>
      </c>
    </row>
    <row r="17" spans="1:7">
      <c r="A17" s="176"/>
      <c r="B17" s="6" t="s">
        <v>46</v>
      </c>
      <c r="C17" s="15" t="s">
        <v>55</v>
      </c>
      <c r="D17" s="53">
        <f>$D$6</f>
        <v>140</v>
      </c>
      <c r="E17" s="89">
        <v>0.6</v>
      </c>
      <c r="F17" s="13">
        <f t="shared" si="0"/>
        <v>84</v>
      </c>
      <c r="G17" s="18" t="s">
        <v>2</v>
      </c>
    </row>
    <row r="18" spans="1:7">
      <c r="A18" s="176"/>
      <c r="B18" s="6" t="s">
        <v>47</v>
      </c>
      <c r="C18" s="15" t="s">
        <v>54</v>
      </c>
      <c r="D18" s="53">
        <v>1</v>
      </c>
      <c r="E18" s="88">
        <v>88.51</v>
      </c>
      <c r="F18" s="13">
        <f t="shared" si="0"/>
        <v>88.51</v>
      </c>
      <c r="G18" s="18" t="s">
        <v>2</v>
      </c>
    </row>
    <row r="19" spans="1:7">
      <c r="A19" s="176"/>
      <c r="B19" s="6" t="s">
        <v>86</v>
      </c>
      <c r="C19" s="15" t="s">
        <v>54</v>
      </c>
      <c r="D19" s="53">
        <v>1</v>
      </c>
      <c r="E19" s="88">
        <v>12</v>
      </c>
      <c r="F19" s="13">
        <f t="shared" ref="F19" si="1">ROUND((D19*E19),2)</f>
        <v>12</v>
      </c>
      <c r="G19" s="18" t="s">
        <v>2</v>
      </c>
    </row>
    <row r="20" spans="1:7">
      <c r="A20" s="176"/>
      <c r="B20" s="6" t="s">
        <v>87</v>
      </c>
      <c r="C20" s="15" t="s">
        <v>54</v>
      </c>
      <c r="D20" s="53">
        <v>1</v>
      </c>
      <c r="E20" s="88">
        <v>16</v>
      </c>
      <c r="F20" s="13">
        <f t="shared" si="0"/>
        <v>16</v>
      </c>
      <c r="G20" s="18" t="s">
        <v>2</v>
      </c>
    </row>
    <row r="21" spans="1:7">
      <c r="A21" s="176"/>
      <c r="B21" s="6" t="s">
        <v>48</v>
      </c>
      <c r="C21" s="15" t="s">
        <v>59</v>
      </c>
      <c r="D21" s="53">
        <v>1.73</v>
      </c>
      <c r="E21" s="89">
        <v>14.91</v>
      </c>
      <c r="F21" s="13">
        <f t="shared" si="0"/>
        <v>25.79</v>
      </c>
      <c r="G21" s="18" t="s">
        <v>2</v>
      </c>
    </row>
    <row r="22" spans="1:7">
      <c r="A22" s="176"/>
      <c r="B22" s="100" t="s">
        <v>69</v>
      </c>
      <c r="C22" s="15" t="s">
        <v>53</v>
      </c>
      <c r="D22" s="13">
        <f>(F18+SUM(F8:F15, F21))*6/12</f>
        <v>272.34500000000003</v>
      </c>
      <c r="E22" s="90">
        <v>8.5000000000000006E-2</v>
      </c>
      <c r="F22" s="13">
        <f t="shared" si="0"/>
        <v>23.15</v>
      </c>
      <c r="G22" s="18" t="s">
        <v>2</v>
      </c>
    </row>
    <row r="23" spans="1:7" ht="16.5" thickBot="1">
      <c r="A23" s="177"/>
      <c r="B23" s="179" t="s">
        <v>49</v>
      </c>
      <c r="C23" s="179"/>
      <c r="D23" s="179"/>
      <c r="E23" s="179"/>
      <c r="F23" s="19">
        <f>SUM(F8:F22)</f>
        <v>707.84</v>
      </c>
      <c r="G23" s="18" t="s">
        <v>2</v>
      </c>
    </row>
    <row r="24" spans="1:7" ht="17.25" thickTop="1" thickBot="1">
      <c r="A24" s="180" t="s">
        <v>64</v>
      </c>
      <c r="B24" s="180"/>
      <c r="C24" s="180"/>
      <c r="D24" s="180"/>
      <c r="E24" s="180"/>
      <c r="F24" s="21">
        <f>F7-F23</f>
        <v>125.15999999999997</v>
      </c>
      <c r="G24" s="22" t="s">
        <v>2</v>
      </c>
    </row>
    <row r="25" spans="1:7" ht="16.5" thickTop="1">
      <c r="A25" s="182" t="s">
        <v>4</v>
      </c>
      <c r="B25" s="6" t="s">
        <v>47</v>
      </c>
      <c r="C25" s="15" t="s">
        <v>54</v>
      </c>
      <c r="D25" s="53">
        <v>1</v>
      </c>
      <c r="E25" s="88">
        <v>159.01</v>
      </c>
      <c r="F25" s="13">
        <f>ROUND((D25*E25),2)</f>
        <v>159.01</v>
      </c>
      <c r="G25" s="18" t="s">
        <v>2</v>
      </c>
    </row>
    <row r="26" spans="1:7">
      <c r="A26" s="176"/>
      <c r="B26" s="181" t="s">
        <v>50</v>
      </c>
      <c r="C26" s="181"/>
      <c r="D26" s="181"/>
      <c r="E26" s="181"/>
      <c r="F26" s="19">
        <f>SUM(F25:F25)</f>
        <v>159.01</v>
      </c>
      <c r="G26" s="20" t="s">
        <v>2</v>
      </c>
    </row>
    <row r="27" spans="1:7">
      <c r="A27" s="176" t="s">
        <v>5</v>
      </c>
      <c r="B27" s="6" t="s">
        <v>52</v>
      </c>
      <c r="C27" s="15" t="s">
        <v>53</v>
      </c>
      <c r="D27" s="17">
        <f>(F23)</f>
        <v>707.84</v>
      </c>
      <c r="E27" s="90">
        <v>7.0000000000000007E-2</v>
      </c>
      <c r="F27" s="13">
        <f>ROUND((D27*E27),2)</f>
        <v>49.55</v>
      </c>
      <c r="G27" s="18" t="s">
        <v>2</v>
      </c>
    </row>
    <row r="28" spans="1:7">
      <c r="A28" s="176"/>
      <c r="B28" s="181" t="s">
        <v>51</v>
      </c>
      <c r="C28" s="181"/>
      <c r="D28" s="181"/>
      <c r="E28" s="181"/>
      <c r="F28" s="19">
        <f>SUM(F27:F27)</f>
        <v>49.55</v>
      </c>
      <c r="G28" s="18" t="s">
        <v>2</v>
      </c>
    </row>
    <row r="29" spans="1:7" ht="16.5" thickBot="1">
      <c r="A29" s="183" t="s">
        <v>65</v>
      </c>
      <c r="B29" s="183"/>
      <c r="C29" s="183"/>
      <c r="D29" s="183"/>
      <c r="E29" s="183"/>
      <c r="F29" s="19">
        <f>F23+F26+F28</f>
        <v>916.4</v>
      </c>
      <c r="G29" s="20" t="s">
        <v>2</v>
      </c>
    </row>
    <row r="30" spans="1:7" ht="17.25" thickTop="1" thickBot="1">
      <c r="A30" s="180" t="s">
        <v>66</v>
      </c>
      <c r="B30" s="180"/>
      <c r="C30" s="180"/>
      <c r="D30" s="180"/>
      <c r="E30" s="180"/>
      <c r="F30" s="21">
        <f>F7-F29</f>
        <v>-83.399999999999977</v>
      </c>
      <c r="G30" s="98"/>
    </row>
    <row r="31" spans="1:7" ht="17.25" thickTop="1" thickBot="1">
      <c r="B31" s="97"/>
      <c r="F31" s="19"/>
      <c r="G31" s="97"/>
    </row>
    <row r="32" spans="1:7">
      <c r="A32" s="23"/>
      <c r="B32" s="24"/>
      <c r="C32" s="24"/>
      <c r="D32" s="24"/>
      <c r="E32" s="25"/>
      <c r="F32" s="24"/>
      <c r="G32" s="26"/>
    </row>
    <row r="33" spans="1:7">
      <c r="A33" s="27" t="s">
        <v>6</v>
      </c>
      <c r="C33" s="6"/>
      <c r="E33" s="28" t="s">
        <v>7</v>
      </c>
      <c r="G33" s="29"/>
    </row>
    <row r="34" spans="1:7">
      <c r="A34" s="99" t="s">
        <v>62</v>
      </c>
      <c r="C34" s="30">
        <f>($F$23)/($E$6)</f>
        <v>118.96470588235294</v>
      </c>
      <c r="D34" s="15" t="s">
        <v>55</v>
      </c>
      <c r="E34" s="41" t="s">
        <v>62</v>
      </c>
      <c r="G34" s="31">
        <f>($F$23/$D$6)</f>
        <v>5.056</v>
      </c>
    </row>
    <row r="35" spans="1:7">
      <c r="A35" s="99" t="s">
        <v>63</v>
      </c>
      <c r="C35" s="30">
        <f>(F29/E6)</f>
        <v>154.01680672268907</v>
      </c>
      <c r="D35" s="15" t="s">
        <v>55</v>
      </c>
      <c r="E35" s="41" t="s">
        <v>63</v>
      </c>
      <c r="G35" s="31">
        <f>(F29/$D$6)</f>
        <v>6.5457142857142854</v>
      </c>
    </row>
    <row r="36" spans="1:7" ht="16.5" thickBot="1">
      <c r="A36" s="32"/>
      <c r="B36" s="33"/>
      <c r="C36" s="52"/>
      <c r="D36" s="52"/>
      <c r="E36" s="34"/>
      <c r="F36" s="33"/>
      <c r="G36" s="35"/>
    </row>
    <row r="37" spans="1:7">
      <c r="A37" s="95"/>
      <c r="D37" s="94"/>
      <c r="E37" s="96"/>
      <c r="F37" s="94"/>
      <c r="G37" s="94"/>
    </row>
    <row r="38" spans="1:7">
      <c r="A38" s="94"/>
      <c r="G38" s="94"/>
    </row>
    <row r="39" spans="1:7" ht="15">
      <c r="A39"/>
      <c r="B39"/>
      <c r="C39"/>
      <c r="D39"/>
      <c r="E39" s="42"/>
      <c r="F39"/>
      <c r="G39"/>
    </row>
    <row r="40" spans="1:7">
      <c r="G40"/>
    </row>
    <row r="41" spans="1:7">
      <c r="E41" s="43"/>
      <c r="G41"/>
    </row>
    <row r="42" spans="1:7">
      <c r="G42"/>
    </row>
    <row r="48" spans="1:7">
      <c r="G48"/>
    </row>
    <row r="49" spans="7:7">
      <c r="G49"/>
    </row>
    <row r="50" spans="7:7">
      <c r="G50"/>
    </row>
    <row r="74" spans="1:7">
      <c r="E74" s="41"/>
    </row>
    <row r="75" spans="1:7">
      <c r="A75" s="20"/>
      <c r="B75" s="20"/>
      <c r="C75" s="20"/>
      <c r="D75" s="20"/>
      <c r="F75" s="20"/>
      <c r="G75" s="20"/>
    </row>
    <row r="78" spans="1:7">
      <c r="E78" s="41"/>
    </row>
    <row r="79" spans="1:7">
      <c r="B79" s="6"/>
      <c r="C79" s="6"/>
      <c r="D79" s="6"/>
      <c r="E79" s="41"/>
    </row>
    <row r="80" spans="1:7">
      <c r="B80" s="6"/>
      <c r="C80" s="6"/>
      <c r="D80" s="6"/>
      <c r="E80" s="41"/>
    </row>
    <row r="81" spans="1:6">
      <c r="B81" s="6"/>
      <c r="C81" s="6"/>
      <c r="D81" s="6"/>
      <c r="E81" s="41"/>
    </row>
    <row r="82" spans="1:6">
      <c r="B82" s="6"/>
      <c r="C82" s="6"/>
      <c r="D82" s="6"/>
      <c r="E82" s="41"/>
    </row>
    <row r="83" spans="1:6">
      <c r="B83" s="6"/>
      <c r="C83" s="6"/>
      <c r="D83" s="6"/>
    </row>
    <row r="84" spans="1:6" ht="69">
      <c r="B84" s="44"/>
      <c r="C84" s="45"/>
      <c r="D84" s="46"/>
      <c r="E84" s="42"/>
    </row>
    <row r="85" spans="1:6" ht="22.5">
      <c r="B85" s="47"/>
      <c r="C85" s="48"/>
    </row>
    <row r="86" spans="1:6" ht="19.5">
      <c r="B86" s="49"/>
      <c r="E86" s="50"/>
    </row>
    <row r="87" spans="1:6" ht="19.5">
      <c r="F87" s="51"/>
    </row>
    <row r="88" spans="1:6">
      <c r="B88" s="6"/>
    </row>
    <row r="89" spans="1:6">
      <c r="B89" s="6"/>
    </row>
    <row r="90" spans="1:6">
      <c r="B90" s="6"/>
    </row>
    <row r="91" spans="1:6">
      <c r="B91" s="6"/>
    </row>
    <row r="92" spans="1:6">
      <c r="B92" s="6"/>
    </row>
    <row r="93" spans="1:6">
      <c r="B93" s="6"/>
    </row>
    <row r="95" spans="1:6">
      <c r="E95" s="41"/>
    </row>
    <row r="96" spans="1:6">
      <c r="A96" s="6"/>
      <c r="B96" s="6"/>
      <c r="C96" s="6"/>
      <c r="D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row r="156" spans="2:2">
      <c r="B156" s="6"/>
    </row>
  </sheetData>
  <mergeCells count="11">
    <mergeCell ref="A30:E30"/>
    <mergeCell ref="A29:E29"/>
    <mergeCell ref="A6:A7"/>
    <mergeCell ref="B7:E7"/>
    <mergeCell ref="A8:A23"/>
    <mergeCell ref="B23:E23"/>
    <mergeCell ref="A25:A26"/>
    <mergeCell ref="B26:E26"/>
    <mergeCell ref="A27:A28"/>
    <mergeCell ref="A24:E24"/>
    <mergeCell ref="B28:E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8787-3312-4E3C-BEE8-B380AA11A3E1}">
  <dimension ref="A1:H138"/>
  <sheetViews>
    <sheetView topLeftCell="A2" zoomScale="90" zoomScaleNormal="90" workbookViewId="0">
      <selection activeCell="D11" sqref="D11:D21"/>
    </sheetView>
  </sheetViews>
  <sheetFormatPr defaultColWidth="12.42578125" defaultRowHeight="15"/>
  <cols>
    <col min="1" max="1" width="26" style="1" bestFit="1" customWidth="1"/>
    <col min="2" max="2" width="32.140625" style="1" bestFit="1" customWidth="1"/>
    <col min="3" max="3" width="5.7109375" style="1" bestFit="1" customWidth="1"/>
    <col min="4" max="4" width="10" style="1" bestFit="1" customWidth="1"/>
    <col min="5" max="5" width="27.85546875" style="2" bestFit="1" customWidth="1"/>
    <col min="6" max="6" width="15.85546875" style="1" bestFit="1" customWidth="1"/>
    <col min="7" max="7" width="12.140625" style="1" bestFit="1" customWidth="1"/>
    <col min="8" max="240" width="12.42578125" style="1"/>
    <col min="241" max="241" width="10" style="1" customWidth="1"/>
    <col min="242" max="242" width="43.28515625" style="1" customWidth="1"/>
    <col min="243" max="243" width="9.42578125" style="1" customWidth="1"/>
    <col min="244" max="244" width="12.7109375" style="1" customWidth="1"/>
    <col min="245" max="245" width="16.140625" style="1" customWidth="1"/>
    <col min="246" max="246" width="16.7109375" style="1" customWidth="1"/>
    <col min="247" max="247" width="16.5703125" style="1" customWidth="1"/>
    <col min="248" max="248" width="6.7109375" style="1" customWidth="1"/>
    <col min="249" max="249" width="9.85546875" style="1" customWidth="1"/>
    <col min="250" max="250" width="10.7109375" style="1" customWidth="1"/>
    <col min="251" max="251" width="12" style="1" customWidth="1"/>
    <col min="252" max="252" width="9.85546875" style="1" customWidth="1"/>
    <col min="253" max="253" width="12.42578125" style="1"/>
    <col min="254" max="254" width="13.7109375" style="1" customWidth="1"/>
    <col min="255" max="255" width="12.42578125" style="1"/>
    <col min="256" max="256" width="17.140625" style="1" customWidth="1"/>
    <col min="257" max="260" width="12.42578125" style="1"/>
    <col min="261" max="262" width="27.140625" style="1" customWidth="1"/>
    <col min="263" max="263" width="16.42578125" style="1" customWidth="1"/>
    <col min="264" max="496" width="12.42578125" style="1"/>
    <col min="497" max="497" width="10" style="1" customWidth="1"/>
    <col min="498" max="498" width="43.28515625" style="1" customWidth="1"/>
    <col min="499" max="499" width="9.42578125" style="1" customWidth="1"/>
    <col min="500" max="500" width="12.7109375" style="1" customWidth="1"/>
    <col min="501" max="501" width="16.140625" style="1" customWidth="1"/>
    <col min="502" max="502" width="16.7109375" style="1" customWidth="1"/>
    <col min="503" max="503" width="16.5703125" style="1" customWidth="1"/>
    <col min="504" max="504" width="6.7109375" style="1" customWidth="1"/>
    <col min="505" max="505" width="9.85546875" style="1" customWidth="1"/>
    <col min="506" max="506" width="10.7109375" style="1" customWidth="1"/>
    <col min="507" max="507" width="12" style="1" customWidth="1"/>
    <col min="508" max="508" width="9.85546875" style="1" customWidth="1"/>
    <col min="509" max="509" width="12.42578125" style="1"/>
    <col min="510" max="510" width="13.7109375" style="1" customWidth="1"/>
    <col min="511" max="511" width="12.42578125" style="1"/>
    <col min="512" max="512" width="17.140625" style="1" customWidth="1"/>
    <col min="513" max="516" width="12.42578125" style="1"/>
    <col min="517" max="518" width="27.140625" style="1" customWidth="1"/>
    <col min="519" max="519" width="16.42578125" style="1" customWidth="1"/>
    <col min="520" max="752" width="12.42578125" style="1"/>
    <col min="753" max="753" width="10" style="1" customWidth="1"/>
    <col min="754" max="754" width="43.28515625" style="1" customWidth="1"/>
    <col min="755" max="755" width="9.42578125" style="1" customWidth="1"/>
    <col min="756" max="756" width="12.7109375" style="1" customWidth="1"/>
    <col min="757" max="757" width="16.140625" style="1" customWidth="1"/>
    <col min="758" max="758" width="16.7109375" style="1" customWidth="1"/>
    <col min="759" max="759" width="16.5703125" style="1" customWidth="1"/>
    <col min="760" max="760" width="6.7109375" style="1" customWidth="1"/>
    <col min="761" max="761" width="9.85546875" style="1" customWidth="1"/>
    <col min="762" max="762" width="10.7109375" style="1" customWidth="1"/>
    <col min="763" max="763" width="12" style="1" customWidth="1"/>
    <col min="764" max="764" width="9.85546875" style="1" customWidth="1"/>
    <col min="765" max="765" width="12.42578125" style="1"/>
    <col min="766" max="766" width="13.7109375" style="1" customWidth="1"/>
    <col min="767" max="767" width="12.42578125" style="1"/>
    <col min="768" max="768" width="17.140625" style="1" customWidth="1"/>
    <col min="769" max="772" width="12.42578125" style="1"/>
    <col min="773" max="774" width="27.140625" style="1" customWidth="1"/>
    <col min="775" max="775" width="16.42578125" style="1" customWidth="1"/>
    <col min="776" max="1008" width="12.42578125" style="1"/>
    <col min="1009" max="1009" width="10" style="1" customWidth="1"/>
    <col min="1010" max="1010" width="43.28515625" style="1" customWidth="1"/>
    <col min="1011" max="1011" width="9.42578125" style="1" customWidth="1"/>
    <col min="1012" max="1012" width="12.7109375" style="1" customWidth="1"/>
    <col min="1013" max="1013" width="16.140625" style="1" customWidth="1"/>
    <col min="1014" max="1014" width="16.7109375" style="1" customWidth="1"/>
    <col min="1015" max="1015" width="16.5703125" style="1" customWidth="1"/>
    <col min="1016" max="1016" width="6.7109375" style="1" customWidth="1"/>
    <col min="1017" max="1017" width="9.85546875" style="1" customWidth="1"/>
    <col min="1018" max="1018" width="10.7109375" style="1" customWidth="1"/>
    <col min="1019" max="1019" width="12" style="1" customWidth="1"/>
    <col min="1020" max="1020" width="9.85546875" style="1" customWidth="1"/>
    <col min="1021" max="1021" width="12.42578125" style="1"/>
    <col min="1022" max="1022" width="13.7109375" style="1" customWidth="1"/>
    <col min="1023" max="1023" width="12.42578125" style="1"/>
    <col min="1024" max="1024" width="17.140625" style="1" customWidth="1"/>
    <col min="1025" max="1028" width="12.42578125" style="1"/>
    <col min="1029" max="1030" width="27.140625" style="1" customWidth="1"/>
    <col min="1031" max="1031" width="16.42578125" style="1" customWidth="1"/>
    <col min="1032" max="1264" width="12.42578125" style="1"/>
    <col min="1265" max="1265" width="10" style="1" customWidth="1"/>
    <col min="1266" max="1266" width="43.28515625" style="1" customWidth="1"/>
    <col min="1267" max="1267" width="9.42578125" style="1" customWidth="1"/>
    <col min="1268" max="1268" width="12.7109375" style="1" customWidth="1"/>
    <col min="1269" max="1269" width="16.140625" style="1" customWidth="1"/>
    <col min="1270" max="1270" width="16.7109375" style="1" customWidth="1"/>
    <col min="1271" max="1271" width="16.5703125" style="1" customWidth="1"/>
    <col min="1272" max="1272" width="6.7109375" style="1" customWidth="1"/>
    <col min="1273" max="1273" width="9.85546875" style="1" customWidth="1"/>
    <col min="1274" max="1274" width="10.7109375" style="1" customWidth="1"/>
    <col min="1275" max="1275" width="12" style="1" customWidth="1"/>
    <col min="1276" max="1276" width="9.85546875" style="1" customWidth="1"/>
    <col min="1277" max="1277" width="12.42578125" style="1"/>
    <col min="1278" max="1278" width="13.7109375" style="1" customWidth="1"/>
    <col min="1279" max="1279" width="12.42578125" style="1"/>
    <col min="1280" max="1280" width="17.140625" style="1" customWidth="1"/>
    <col min="1281" max="1284" width="12.42578125" style="1"/>
    <col min="1285" max="1286" width="27.140625" style="1" customWidth="1"/>
    <col min="1287" max="1287" width="16.42578125" style="1" customWidth="1"/>
    <col min="1288" max="1520" width="12.42578125" style="1"/>
    <col min="1521" max="1521" width="10" style="1" customWidth="1"/>
    <col min="1522" max="1522" width="43.28515625" style="1" customWidth="1"/>
    <col min="1523" max="1523" width="9.42578125" style="1" customWidth="1"/>
    <col min="1524" max="1524" width="12.7109375" style="1" customWidth="1"/>
    <col min="1525" max="1525" width="16.140625" style="1" customWidth="1"/>
    <col min="1526" max="1526" width="16.7109375" style="1" customWidth="1"/>
    <col min="1527" max="1527" width="16.5703125" style="1" customWidth="1"/>
    <col min="1528" max="1528" width="6.7109375" style="1" customWidth="1"/>
    <col min="1529" max="1529" width="9.85546875" style="1" customWidth="1"/>
    <col min="1530" max="1530" width="10.7109375" style="1" customWidth="1"/>
    <col min="1531" max="1531" width="12" style="1" customWidth="1"/>
    <col min="1532" max="1532" width="9.85546875" style="1" customWidth="1"/>
    <col min="1533" max="1533" width="12.42578125" style="1"/>
    <col min="1534" max="1534" width="13.7109375" style="1" customWidth="1"/>
    <col min="1535" max="1535" width="12.42578125" style="1"/>
    <col min="1536" max="1536" width="17.140625" style="1" customWidth="1"/>
    <col min="1537" max="1540" width="12.42578125" style="1"/>
    <col min="1541" max="1542" width="27.140625" style="1" customWidth="1"/>
    <col min="1543" max="1543" width="16.42578125" style="1" customWidth="1"/>
    <col min="1544" max="1776" width="12.42578125" style="1"/>
    <col min="1777" max="1777" width="10" style="1" customWidth="1"/>
    <col min="1778" max="1778" width="43.28515625" style="1" customWidth="1"/>
    <col min="1779" max="1779" width="9.42578125" style="1" customWidth="1"/>
    <col min="1780" max="1780" width="12.7109375" style="1" customWidth="1"/>
    <col min="1781" max="1781" width="16.140625" style="1" customWidth="1"/>
    <col min="1782" max="1782" width="16.7109375" style="1" customWidth="1"/>
    <col min="1783" max="1783" width="16.5703125" style="1" customWidth="1"/>
    <col min="1784" max="1784" width="6.7109375" style="1" customWidth="1"/>
    <col min="1785" max="1785" width="9.85546875" style="1" customWidth="1"/>
    <col min="1786" max="1786" width="10.7109375" style="1" customWidth="1"/>
    <col min="1787" max="1787" width="12" style="1" customWidth="1"/>
    <col min="1788" max="1788" width="9.85546875" style="1" customWidth="1"/>
    <col min="1789" max="1789" width="12.42578125" style="1"/>
    <col min="1790" max="1790" width="13.7109375" style="1" customWidth="1"/>
    <col min="1791" max="1791" width="12.42578125" style="1"/>
    <col min="1792" max="1792" width="17.140625" style="1" customWidth="1"/>
    <col min="1793" max="1796" width="12.42578125" style="1"/>
    <col min="1797" max="1798" width="27.140625" style="1" customWidth="1"/>
    <col min="1799" max="1799" width="16.42578125" style="1" customWidth="1"/>
    <col min="1800" max="2032" width="12.42578125" style="1"/>
    <col min="2033" max="2033" width="10" style="1" customWidth="1"/>
    <col min="2034" max="2034" width="43.28515625" style="1" customWidth="1"/>
    <col min="2035" max="2035" width="9.42578125" style="1" customWidth="1"/>
    <col min="2036" max="2036" width="12.7109375" style="1" customWidth="1"/>
    <col min="2037" max="2037" width="16.140625" style="1" customWidth="1"/>
    <col min="2038" max="2038" width="16.7109375" style="1" customWidth="1"/>
    <col min="2039" max="2039" width="16.5703125" style="1" customWidth="1"/>
    <col min="2040" max="2040" width="6.7109375" style="1" customWidth="1"/>
    <col min="2041" max="2041" width="9.85546875" style="1" customWidth="1"/>
    <col min="2042" max="2042" width="10.7109375" style="1" customWidth="1"/>
    <col min="2043" max="2043" width="12" style="1" customWidth="1"/>
    <col min="2044" max="2044" width="9.85546875" style="1" customWidth="1"/>
    <col min="2045" max="2045" width="12.42578125" style="1"/>
    <col min="2046" max="2046" width="13.7109375" style="1" customWidth="1"/>
    <col min="2047" max="2047" width="12.42578125" style="1"/>
    <col min="2048" max="2048" width="17.140625" style="1" customWidth="1"/>
    <col min="2049" max="2052" width="12.42578125" style="1"/>
    <col min="2053" max="2054" width="27.140625" style="1" customWidth="1"/>
    <col min="2055" max="2055" width="16.42578125" style="1" customWidth="1"/>
    <col min="2056" max="2288" width="12.42578125" style="1"/>
    <col min="2289" max="2289" width="10" style="1" customWidth="1"/>
    <col min="2290" max="2290" width="43.28515625" style="1" customWidth="1"/>
    <col min="2291" max="2291" width="9.42578125" style="1" customWidth="1"/>
    <col min="2292" max="2292" width="12.7109375" style="1" customWidth="1"/>
    <col min="2293" max="2293" width="16.140625" style="1" customWidth="1"/>
    <col min="2294" max="2294" width="16.7109375" style="1" customWidth="1"/>
    <col min="2295" max="2295" width="16.5703125" style="1" customWidth="1"/>
    <col min="2296" max="2296" width="6.7109375" style="1" customWidth="1"/>
    <col min="2297" max="2297" width="9.85546875" style="1" customWidth="1"/>
    <col min="2298" max="2298" width="10.7109375" style="1" customWidth="1"/>
    <col min="2299" max="2299" width="12" style="1" customWidth="1"/>
    <col min="2300" max="2300" width="9.85546875" style="1" customWidth="1"/>
    <col min="2301" max="2301" width="12.42578125" style="1"/>
    <col min="2302" max="2302" width="13.7109375" style="1" customWidth="1"/>
    <col min="2303" max="2303" width="12.42578125" style="1"/>
    <col min="2304" max="2304" width="17.140625" style="1" customWidth="1"/>
    <col min="2305" max="2308" width="12.42578125" style="1"/>
    <col min="2309" max="2310" width="27.140625" style="1" customWidth="1"/>
    <col min="2311" max="2311" width="16.42578125" style="1" customWidth="1"/>
    <col min="2312" max="2544" width="12.42578125" style="1"/>
    <col min="2545" max="2545" width="10" style="1" customWidth="1"/>
    <col min="2546" max="2546" width="43.28515625" style="1" customWidth="1"/>
    <col min="2547" max="2547" width="9.42578125" style="1" customWidth="1"/>
    <col min="2548" max="2548" width="12.7109375" style="1" customWidth="1"/>
    <col min="2549" max="2549" width="16.140625" style="1" customWidth="1"/>
    <col min="2550" max="2550" width="16.7109375" style="1" customWidth="1"/>
    <col min="2551" max="2551" width="16.5703125" style="1" customWidth="1"/>
    <col min="2552" max="2552" width="6.7109375" style="1" customWidth="1"/>
    <col min="2553" max="2553" width="9.85546875" style="1" customWidth="1"/>
    <col min="2554" max="2554" width="10.7109375" style="1" customWidth="1"/>
    <col min="2555" max="2555" width="12" style="1" customWidth="1"/>
    <col min="2556" max="2556" width="9.85546875" style="1" customWidth="1"/>
    <col min="2557" max="2557" width="12.42578125" style="1"/>
    <col min="2558" max="2558" width="13.7109375" style="1" customWidth="1"/>
    <col min="2559" max="2559" width="12.42578125" style="1"/>
    <col min="2560" max="2560" width="17.140625" style="1" customWidth="1"/>
    <col min="2561" max="2564" width="12.42578125" style="1"/>
    <col min="2565" max="2566" width="27.140625" style="1" customWidth="1"/>
    <col min="2567" max="2567" width="16.42578125" style="1" customWidth="1"/>
    <col min="2568" max="2800" width="12.42578125" style="1"/>
    <col min="2801" max="2801" width="10" style="1" customWidth="1"/>
    <col min="2802" max="2802" width="43.28515625" style="1" customWidth="1"/>
    <col min="2803" max="2803" width="9.42578125" style="1" customWidth="1"/>
    <col min="2804" max="2804" width="12.7109375" style="1" customWidth="1"/>
    <col min="2805" max="2805" width="16.140625" style="1" customWidth="1"/>
    <col min="2806" max="2806" width="16.7109375" style="1" customWidth="1"/>
    <col min="2807" max="2807" width="16.5703125" style="1" customWidth="1"/>
    <col min="2808" max="2808" width="6.7109375" style="1" customWidth="1"/>
    <col min="2809" max="2809" width="9.85546875" style="1" customWidth="1"/>
    <col min="2810" max="2810" width="10.7109375" style="1" customWidth="1"/>
    <col min="2811" max="2811" width="12" style="1" customWidth="1"/>
    <col min="2812" max="2812" width="9.85546875" style="1" customWidth="1"/>
    <col min="2813" max="2813" width="12.42578125" style="1"/>
    <col min="2814" max="2814" width="13.7109375" style="1" customWidth="1"/>
    <col min="2815" max="2815" width="12.42578125" style="1"/>
    <col min="2816" max="2816" width="17.140625" style="1" customWidth="1"/>
    <col min="2817" max="2820" width="12.42578125" style="1"/>
    <col min="2821" max="2822" width="27.140625" style="1" customWidth="1"/>
    <col min="2823" max="2823" width="16.42578125" style="1" customWidth="1"/>
    <col min="2824" max="3056" width="12.42578125" style="1"/>
    <col min="3057" max="3057" width="10" style="1" customWidth="1"/>
    <col min="3058" max="3058" width="43.28515625" style="1" customWidth="1"/>
    <col min="3059" max="3059" width="9.42578125" style="1" customWidth="1"/>
    <col min="3060" max="3060" width="12.7109375" style="1" customWidth="1"/>
    <col min="3061" max="3061" width="16.140625" style="1" customWidth="1"/>
    <col min="3062" max="3062" width="16.7109375" style="1" customWidth="1"/>
    <col min="3063" max="3063" width="16.5703125" style="1" customWidth="1"/>
    <col min="3064" max="3064" width="6.7109375" style="1" customWidth="1"/>
    <col min="3065" max="3065" width="9.85546875" style="1" customWidth="1"/>
    <col min="3066" max="3066" width="10.7109375" style="1" customWidth="1"/>
    <col min="3067" max="3067" width="12" style="1" customWidth="1"/>
    <col min="3068" max="3068" width="9.85546875" style="1" customWidth="1"/>
    <col min="3069" max="3069" width="12.42578125" style="1"/>
    <col min="3070" max="3070" width="13.7109375" style="1" customWidth="1"/>
    <col min="3071" max="3071" width="12.42578125" style="1"/>
    <col min="3072" max="3072" width="17.140625" style="1" customWidth="1"/>
    <col min="3073" max="3076" width="12.42578125" style="1"/>
    <col min="3077" max="3078" width="27.140625" style="1" customWidth="1"/>
    <col min="3079" max="3079" width="16.42578125" style="1" customWidth="1"/>
    <col min="3080" max="3312" width="12.42578125" style="1"/>
    <col min="3313" max="3313" width="10" style="1" customWidth="1"/>
    <col min="3314" max="3314" width="43.28515625" style="1" customWidth="1"/>
    <col min="3315" max="3315" width="9.42578125" style="1" customWidth="1"/>
    <col min="3316" max="3316" width="12.7109375" style="1" customWidth="1"/>
    <col min="3317" max="3317" width="16.140625" style="1" customWidth="1"/>
    <col min="3318" max="3318" width="16.7109375" style="1" customWidth="1"/>
    <col min="3319" max="3319" width="16.5703125" style="1" customWidth="1"/>
    <col min="3320" max="3320" width="6.7109375" style="1" customWidth="1"/>
    <col min="3321" max="3321" width="9.85546875" style="1" customWidth="1"/>
    <col min="3322" max="3322" width="10.7109375" style="1" customWidth="1"/>
    <col min="3323" max="3323" width="12" style="1" customWidth="1"/>
    <col min="3324" max="3324" width="9.85546875" style="1" customWidth="1"/>
    <col min="3325" max="3325" width="12.42578125" style="1"/>
    <col min="3326" max="3326" width="13.7109375" style="1" customWidth="1"/>
    <col min="3327" max="3327" width="12.42578125" style="1"/>
    <col min="3328" max="3328" width="17.140625" style="1" customWidth="1"/>
    <col min="3329" max="3332" width="12.42578125" style="1"/>
    <col min="3333" max="3334" width="27.140625" style="1" customWidth="1"/>
    <col min="3335" max="3335" width="16.42578125" style="1" customWidth="1"/>
    <col min="3336" max="3568" width="12.42578125" style="1"/>
    <col min="3569" max="3569" width="10" style="1" customWidth="1"/>
    <col min="3570" max="3570" width="43.28515625" style="1" customWidth="1"/>
    <col min="3571" max="3571" width="9.42578125" style="1" customWidth="1"/>
    <col min="3572" max="3572" width="12.7109375" style="1" customWidth="1"/>
    <col min="3573" max="3573" width="16.140625" style="1" customWidth="1"/>
    <col min="3574" max="3574" width="16.7109375" style="1" customWidth="1"/>
    <col min="3575" max="3575" width="16.5703125" style="1" customWidth="1"/>
    <col min="3576" max="3576" width="6.7109375" style="1" customWidth="1"/>
    <col min="3577" max="3577" width="9.85546875" style="1" customWidth="1"/>
    <col min="3578" max="3578" width="10.7109375" style="1" customWidth="1"/>
    <col min="3579" max="3579" width="12" style="1" customWidth="1"/>
    <col min="3580" max="3580" width="9.85546875" style="1" customWidth="1"/>
    <col min="3581" max="3581" width="12.42578125" style="1"/>
    <col min="3582" max="3582" width="13.7109375" style="1" customWidth="1"/>
    <col min="3583" max="3583" width="12.42578125" style="1"/>
    <col min="3584" max="3584" width="17.140625" style="1" customWidth="1"/>
    <col min="3585" max="3588" width="12.42578125" style="1"/>
    <col min="3589" max="3590" width="27.140625" style="1" customWidth="1"/>
    <col min="3591" max="3591" width="16.42578125" style="1" customWidth="1"/>
    <col min="3592" max="3824" width="12.42578125" style="1"/>
    <col min="3825" max="3825" width="10" style="1" customWidth="1"/>
    <col min="3826" max="3826" width="43.28515625" style="1" customWidth="1"/>
    <col min="3827" max="3827" width="9.42578125" style="1" customWidth="1"/>
    <col min="3828" max="3828" width="12.7109375" style="1" customWidth="1"/>
    <col min="3829" max="3829" width="16.140625" style="1" customWidth="1"/>
    <col min="3830" max="3830" width="16.7109375" style="1" customWidth="1"/>
    <col min="3831" max="3831" width="16.5703125" style="1" customWidth="1"/>
    <col min="3832" max="3832" width="6.7109375" style="1" customWidth="1"/>
    <col min="3833" max="3833" width="9.85546875" style="1" customWidth="1"/>
    <col min="3834" max="3834" width="10.7109375" style="1" customWidth="1"/>
    <col min="3835" max="3835" width="12" style="1" customWidth="1"/>
    <col min="3836" max="3836" width="9.85546875" style="1" customWidth="1"/>
    <col min="3837" max="3837" width="12.42578125" style="1"/>
    <col min="3838" max="3838" width="13.7109375" style="1" customWidth="1"/>
    <col min="3839" max="3839" width="12.42578125" style="1"/>
    <col min="3840" max="3840" width="17.140625" style="1" customWidth="1"/>
    <col min="3841" max="3844" width="12.42578125" style="1"/>
    <col min="3845" max="3846" width="27.140625" style="1" customWidth="1"/>
    <col min="3847" max="3847" width="16.42578125" style="1" customWidth="1"/>
    <col min="3848" max="4080" width="12.42578125" style="1"/>
    <col min="4081" max="4081" width="10" style="1" customWidth="1"/>
    <col min="4082" max="4082" width="43.28515625" style="1" customWidth="1"/>
    <col min="4083" max="4083" width="9.42578125" style="1" customWidth="1"/>
    <col min="4084" max="4084" width="12.7109375" style="1" customWidth="1"/>
    <col min="4085" max="4085" width="16.140625" style="1" customWidth="1"/>
    <col min="4086" max="4086" width="16.7109375" style="1" customWidth="1"/>
    <col min="4087" max="4087" width="16.5703125" style="1" customWidth="1"/>
    <col min="4088" max="4088" width="6.7109375" style="1" customWidth="1"/>
    <col min="4089" max="4089" width="9.85546875" style="1" customWidth="1"/>
    <col min="4090" max="4090" width="10.7109375" style="1" customWidth="1"/>
    <col min="4091" max="4091" width="12" style="1" customWidth="1"/>
    <col min="4092" max="4092" width="9.85546875" style="1" customWidth="1"/>
    <col min="4093" max="4093" width="12.42578125" style="1"/>
    <col min="4094" max="4094" width="13.7109375" style="1" customWidth="1"/>
    <col min="4095" max="4095" width="12.42578125" style="1"/>
    <col min="4096" max="4096" width="17.140625" style="1" customWidth="1"/>
    <col min="4097" max="4100" width="12.42578125" style="1"/>
    <col min="4101" max="4102" width="27.140625" style="1" customWidth="1"/>
    <col min="4103" max="4103" width="16.42578125" style="1" customWidth="1"/>
    <col min="4104" max="4336" width="12.42578125" style="1"/>
    <col min="4337" max="4337" width="10" style="1" customWidth="1"/>
    <col min="4338" max="4338" width="43.28515625" style="1" customWidth="1"/>
    <col min="4339" max="4339" width="9.42578125" style="1" customWidth="1"/>
    <col min="4340" max="4340" width="12.7109375" style="1" customWidth="1"/>
    <col min="4341" max="4341" width="16.140625" style="1" customWidth="1"/>
    <col min="4342" max="4342" width="16.7109375" style="1" customWidth="1"/>
    <col min="4343" max="4343" width="16.5703125" style="1" customWidth="1"/>
    <col min="4344" max="4344" width="6.7109375" style="1" customWidth="1"/>
    <col min="4345" max="4345" width="9.85546875" style="1" customWidth="1"/>
    <col min="4346" max="4346" width="10.7109375" style="1" customWidth="1"/>
    <col min="4347" max="4347" width="12" style="1" customWidth="1"/>
    <col min="4348" max="4348" width="9.85546875" style="1" customWidth="1"/>
    <col min="4349" max="4349" width="12.42578125" style="1"/>
    <col min="4350" max="4350" width="13.7109375" style="1" customWidth="1"/>
    <col min="4351" max="4351" width="12.42578125" style="1"/>
    <col min="4352" max="4352" width="17.140625" style="1" customWidth="1"/>
    <col min="4353" max="4356" width="12.42578125" style="1"/>
    <col min="4357" max="4358" width="27.140625" style="1" customWidth="1"/>
    <col min="4359" max="4359" width="16.42578125" style="1" customWidth="1"/>
    <col min="4360" max="4592" width="12.42578125" style="1"/>
    <col min="4593" max="4593" width="10" style="1" customWidth="1"/>
    <col min="4594" max="4594" width="43.28515625" style="1" customWidth="1"/>
    <col min="4595" max="4595" width="9.42578125" style="1" customWidth="1"/>
    <col min="4596" max="4596" width="12.7109375" style="1" customWidth="1"/>
    <col min="4597" max="4597" width="16.140625" style="1" customWidth="1"/>
    <col min="4598" max="4598" width="16.7109375" style="1" customWidth="1"/>
    <col min="4599" max="4599" width="16.5703125" style="1" customWidth="1"/>
    <col min="4600" max="4600" width="6.7109375" style="1" customWidth="1"/>
    <col min="4601" max="4601" width="9.85546875" style="1" customWidth="1"/>
    <col min="4602" max="4602" width="10.7109375" style="1" customWidth="1"/>
    <col min="4603" max="4603" width="12" style="1" customWidth="1"/>
    <col min="4604" max="4604" width="9.85546875" style="1" customWidth="1"/>
    <col min="4605" max="4605" width="12.42578125" style="1"/>
    <col min="4606" max="4606" width="13.7109375" style="1" customWidth="1"/>
    <col min="4607" max="4607" width="12.42578125" style="1"/>
    <col min="4608" max="4608" width="17.140625" style="1" customWidth="1"/>
    <col min="4609" max="4612" width="12.42578125" style="1"/>
    <col min="4613" max="4614" width="27.140625" style="1" customWidth="1"/>
    <col min="4615" max="4615" width="16.42578125" style="1" customWidth="1"/>
    <col min="4616" max="4848" width="12.42578125" style="1"/>
    <col min="4849" max="4849" width="10" style="1" customWidth="1"/>
    <col min="4850" max="4850" width="43.28515625" style="1" customWidth="1"/>
    <col min="4851" max="4851" width="9.42578125" style="1" customWidth="1"/>
    <col min="4852" max="4852" width="12.7109375" style="1" customWidth="1"/>
    <col min="4853" max="4853" width="16.140625" style="1" customWidth="1"/>
    <col min="4854" max="4854" width="16.7109375" style="1" customWidth="1"/>
    <col min="4855" max="4855" width="16.5703125" style="1" customWidth="1"/>
    <col min="4856" max="4856" width="6.7109375" style="1" customWidth="1"/>
    <col min="4857" max="4857" width="9.85546875" style="1" customWidth="1"/>
    <col min="4858" max="4858" width="10.7109375" style="1" customWidth="1"/>
    <col min="4859" max="4859" width="12" style="1" customWidth="1"/>
    <col min="4860" max="4860" width="9.85546875" style="1" customWidth="1"/>
    <col min="4861" max="4861" width="12.42578125" style="1"/>
    <col min="4862" max="4862" width="13.7109375" style="1" customWidth="1"/>
    <col min="4863" max="4863" width="12.42578125" style="1"/>
    <col min="4864" max="4864" width="17.140625" style="1" customWidth="1"/>
    <col min="4865" max="4868" width="12.42578125" style="1"/>
    <col min="4869" max="4870" width="27.140625" style="1" customWidth="1"/>
    <col min="4871" max="4871" width="16.42578125" style="1" customWidth="1"/>
    <col min="4872" max="5104" width="12.42578125" style="1"/>
    <col min="5105" max="5105" width="10" style="1" customWidth="1"/>
    <col min="5106" max="5106" width="43.28515625" style="1" customWidth="1"/>
    <col min="5107" max="5107" width="9.42578125" style="1" customWidth="1"/>
    <col min="5108" max="5108" width="12.7109375" style="1" customWidth="1"/>
    <col min="5109" max="5109" width="16.140625" style="1" customWidth="1"/>
    <col min="5110" max="5110" width="16.7109375" style="1" customWidth="1"/>
    <col min="5111" max="5111" width="16.5703125" style="1" customWidth="1"/>
    <col min="5112" max="5112" width="6.7109375" style="1" customWidth="1"/>
    <col min="5113" max="5113" width="9.85546875" style="1" customWidth="1"/>
    <col min="5114" max="5114" width="10.7109375" style="1" customWidth="1"/>
    <col min="5115" max="5115" width="12" style="1" customWidth="1"/>
    <col min="5116" max="5116" width="9.85546875" style="1" customWidth="1"/>
    <col min="5117" max="5117" width="12.42578125" style="1"/>
    <col min="5118" max="5118" width="13.7109375" style="1" customWidth="1"/>
    <col min="5119" max="5119" width="12.42578125" style="1"/>
    <col min="5120" max="5120" width="17.140625" style="1" customWidth="1"/>
    <col min="5121" max="5124" width="12.42578125" style="1"/>
    <col min="5125" max="5126" width="27.140625" style="1" customWidth="1"/>
    <col min="5127" max="5127" width="16.42578125" style="1" customWidth="1"/>
    <col min="5128" max="5360" width="12.42578125" style="1"/>
    <col min="5361" max="5361" width="10" style="1" customWidth="1"/>
    <col min="5362" max="5362" width="43.28515625" style="1" customWidth="1"/>
    <col min="5363" max="5363" width="9.42578125" style="1" customWidth="1"/>
    <col min="5364" max="5364" width="12.7109375" style="1" customWidth="1"/>
    <col min="5365" max="5365" width="16.140625" style="1" customWidth="1"/>
    <col min="5366" max="5366" width="16.7109375" style="1" customWidth="1"/>
    <col min="5367" max="5367" width="16.5703125" style="1" customWidth="1"/>
    <col min="5368" max="5368" width="6.7109375" style="1" customWidth="1"/>
    <col min="5369" max="5369" width="9.85546875" style="1" customWidth="1"/>
    <col min="5370" max="5370" width="10.7109375" style="1" customWidth="1"/>
    <col min="5371" max="5371" width="12" style="1" customWidth="1"/>
    <col min="5372" max="5372" width="9.85546875" style="1" customWidth="1"/>
    <col min="5373" max="5373" width="12.42578125" style="1"/>
    <col min="5374" max="5374" width="13.7109375" style="1" customWidth="1"/>
    <col min="5375" max="5375" width="12.42578125" style="1"/>
    <col min="5376" max="5376" width="17.140625" style="1" customWidth="1"/>
    <col min="5377" max="5380" width="12.42578125" style="1"/>
    <col min="5381" max="5382" width="27.140625" style="1" customWidth="1"/>
    <col min="5383" max="5383" width="16.42578125" style="1" customWidth="1"/>
    <col min="5384" max="5616" width="12.42578125" style="1"/>
    <col min="5617" max="5617" width="10" style="1" customWidth="1"/>
    <col min="5618" max="5618" width="43.28515625" style="1" customWidth="1"/>
    <col min="5619" max="5619" width="9.42578125" style="1" customWidth="1"/>
    <col min="5620" max="5620" width="12.7109375" style="1" customWidth="1"/>
    <col min="5621" max="5621" width="16.140625" style="1" customWidth="1"/>
    <col min="5622" max="5622" width="16.7109375" style="1" customWidth="1"/>
    <col min="5623" max="5623" width="16.5703125" style="1" customWidth="1"/>
    <col min="5624" max="5624" width="6.7109375" style="1" customWidth="1"/>
    <col min="5625" max="5625" width="9.85546875" style="1" customWidth="1"/>
    <col min="5626" max="5626" width="10.7109375" style="1" customWidth="1"/>
    <col min="5627" max="5627" width="12" style="1" customWidth="1"/>
    <col min="5628" max="5628" width="9.85546875" style="1" customWidth="1"/>
    <col min="5629" max="5629" width="12.42578125" style="1"/>
    <col min="5630" max="5630" width="13.7109375" style="1" customWidth="1"/>
    <col min="5631" max="5631" width="12.42578125" style="1"/>
    <col min="5632" max="5632" width="17.140625" style="1" customWidth="1"/>
    <col min="5633" max="5636" width="12.42578125" style="1"/>
    <col min="5637" max="5638" width="27.140625" style="1" customWidth="1"/>
    <col min="5639" max="5639" width="16.42578125" style="1" customWidth="1"/>
    <col min="5640" max="5872" width="12.42578125" style="1"/>
    <col min="5873" max="5873" width="10" style="1" customWidth="1"/>
    <col min="5874" max="5874" width="43.28515625" style="1" customWidth="1"/>
    <col min="5875" max="5875" width="9.42578125" style="1" customWidth="1"/>
    <col min="5876" max="5876" width="12.7109375" style="1" customWidth="1"/>
    <col min="5877" max="5877" width="16.140625" style="1" customWidth="1"/>
    <col min="5878" max="5878" width="16.7109375" style="1" customWidth="1"/>
    <col min="5879" max="5879" width="16.5703125" style="1" customWidth="1"/>
    <col min="5880" max="5880" width="6.7109375" style="1" customWidth="1"/>
    <col min="5881" max="5881" width="9.85546875" style="1" customWidth="1"/>
    <col min="5882" max="5882" width="10.7109375" style="1" customWidth="1"/>
    <col min="5883" max="5883" width="12" style="1" customWidth="1"/>
    <col min="5884" max="5884" width="9.85546875" style="1" customWidth="1"/>
    <col min="5885" max="5885" width="12.42578125" style="1"/>
    <col min="5886" max="5886" width="13.7109375" style="1" customWidth="1"/>
    <col min="5887" max="5887" width="12.42578125" style="1"/>
    <col min="5888" max="5888" width="17.140625" style="1" customWidth="1"/>
    <col min="5889" max="5892" width="12.42578125" style="1"/>
    <col min="5893" max="5894" width="27.140625" style="1" customWidth="1"/>
    <col min="5895" max="5895" width="16.42578125" style="1" customWidth="1"/>
    <col min="5896" max="6128" width="12.42578125" style="1"/>
    <col min="6129" max="6129" width="10" style="1" customWidth="1"/>
    <col min="6130" max="6130" width="43.28515625" style="1" customWidth="1"/>
    <col min="6131" max="6131" width="9.42578125" style="1" customWidth="1"/>
    <col min="6132" max="6132" width="12.7109375" style="1" customWidth="1"/>
    <col min="6133" max="6133" width="16.140625" style="1" customWidth="1"/>
    <col min="6134" max="6134" width="16.7109375" style="1" customWidth="1"/>
    <col min="6135" max="6135" width="16.5703125" style="1" customWidth="1"/>
    <col min="6136" max="6136" width="6.7109375" style="1" customWidth="1"/>
    <col min="6137" max="6137" width="9.85546875" style="1" customWidth="1"/>
    <col min="6138" max="6138" width="10.7109375" style="1" customWidth="1"/>
    <col min="6139" max="6139" width="12" style="1" customWidth="1"/>
    <col min="6140" max="6140" width="9.85546875" style="1" customWidth="1"/>
    <col min="6141" max="6141" width="12.42578125" style="1"/>
    <col min="6142" max="6142" width="13.7109375" style="1" customWidth="1"/>
    <col min="6143" max="6143" width="12.42578125" style="1"/>
    <col min="6144" max="6144" width="17.140625" style="1" customWidth="1"/>
    <col min="6145" max="6148" width="12.42578125" style="1"/>
    <col min="6149" max="6150" width="27.140625" style="1" customWidth="1"/>
    <col min="6151" max="6151" width="16.42578125" style="1" customWidth="1"/>
    <col min="6152" max="6384" width="12.42578125" style="1"/>
    <col min="6385" max="6385" width="10" style="1" customWidth="1"/>
    <col min="6386" max="6386" width="43.28515625" style="1" customWidth="1"/>
    <col min="6387" max="6387" width="9.42578125" style="1" customWidth="1"/>
    <col min="6388" max="6388" width="12.7109375" style="1" customWidth="1"/>
    <col min="6389" max="6389" width="16.140625" style="1" customWidth="1"/>
    <col min="6390" max="6390" width="16.7109375" style="1" customWidth="1"/>
    <col min="6391" max="6391" width="16.5703125" style="1" customWidth="1"/>
    <col min="6392" max="6392" width="6.7109375" style="1" customWidth="1"/>
    <col min="6393" max="6393" width="9.85546875" style="1" customWidth="1"/>
    <col min="6394" max="6394" width="10.7109375" style="1" customWidth="1"/>
    <col min="6395" max="6395" width="12" style="1" customWidth="1"/>
    <col min="6396" max="6396" width="9.85546875" style="1" customWidth="1"/>
    <col min="6397" max="6397" width="12.42578125" style="1"/>
    <col min="6398" max="6398" width="13.7109375" style="1" customWidth="1"/>
    <col min="6399" max="6399" width="12.42578125" style="1"/>
    <col min="6400" max="6400" width="17.140625" style="1" customWidth="1"/>
    <col min="6401" max="6404" width="12.42578125" style="1"/>
    <col min="6405" max="6406" width="27.140625" style="1" customWidth="1"/>
    <col min="6407" max="6407" width="16.42578125" style="1" customWidth="1"/>
    <col min="6408" max="6640" width="12.42578125" style="1"/>
    <col min="6641" max="6641" width="10" style="1" customWidth="1"/>
    <col min="6642" max="6642" width="43.28515625" style="1" customWidth="1"/>
    <col min="6643" max="6643" width="9.42578125" style="1" customWidth="1"/>
    <col min="6644" max="6644" width="12.7109375" style="1" customWidth="1"/>
    <col min="6645" max="6645" width="16.140625" style="1" customWidth="1"/>
    <col min="6646" max="6646" width="16.7109375" style="1" customWidth="1"/>
    <col min="6647" max="6647" width="16.5703125" style="1" customWidth="1"/>
    <col min="6648" max="6648" width="6.7109375" style="1" customWidth="1"/>
    <col min="6649" max="6649" width="9.85546875" style="1" customWidth="1"/>
    <col min="6650" max="6650" width="10.7109375" style="1" customWidth="1"/>
    <col min="6651" max="6651" width="12" style="1" customWidth="1"/>
    <col min="6652" max="6652" width="9.85546875" style="1" customWidth="1"/>
    <col min="6653" max="6653" width="12.42578125" style="1"/>
    <col min="6654" max="6654" width="13.7109375" style="1" customWidth="1"/>
    <col min="6655" max="6655" width="12.42578125" style="1"/>
    <col min="6656" max="6656" width="17.140625" style="1" customWidth="1"/>
    <col min="6657" max="6660" width="12.42578125" style="1"/>
    <col min="6661" max="6662" width="27.140625" style="1" customWidth="1"/>
    <col min="6663" max="6663" width="16.42578125" style="1" customWidth="1"/>
    <col min="6664" max="6896" width="12.42578125" style="1"/>
    <col min="6897" max="6897" width="10" style="1" customWidth="1"/>
    <col min="6898" max="6898" width="43.28515625" style="1" customWidth="1"/>
    <col min="6899" max="6899" width="9.42578125" style="1" customWidth="1"/>
    <col min="6900" max="6900" width="12.7109375" style="1" customWidth="1"/>
    <col min="6901" max="6901" width="16.140625" style="1" customWidth="1"/>
    <col min="6902" max="6902" width="16.7109375" style="1" customWidth="1"/>
    <col min="6903" max="6903" width="16.5703125" style="1" customWidth="1"/>
    <col min="6904" max="6904" width="6.7109375" style="1" customWidth="1"/>
    <col min="6905" max="6905" width="9.85546875" style="1" customWidth="1"/>
    <col min="6906" max="6906" width="10.7109375" style="1" customWidth="1"/>
    <col min="6907" max="6907" width="12" style="1" customWidth="1"/>
    <col min="6908" max="6908" width="9.85546875" style="1" customWidth="1"/>
    <col min="6909" max="6909" width="12.42578125" style="1"/>
    <col min="6910" max="6910" width="13.7109375" style="1" customWidth="1"/>
    <col min="6911" max="6911" width="12.42578125" style="1"/>
    <col min="6912" max="6912" width="17.140625" style="1" customWidth="1"/>
    <col min="6913" max="6916" width="12.42578125" style="1"/>
    <col min="6917" max="6918" width="27.140625" style="1" customWidth="1"/>
    <col min="6919" max="6919" width="16.42578125" style="1" customWidth="1"/>
    <col min="6920" max="7152" width="12.42578125" style="1"/>
    <col min="7153" max="7153" width="10" style="1" customWidth="1"/>
    <col min="7154" max="7154" width="43.28515625" style="1" customWidth="1"/>
    <col min="7155" max="7155" width="9.42578125" style="1" customWidth="1"/>
    <col min="7156" max="7156" width="12.7109375" style="1" customWidth="1"/>
    <col min="7157" max="7157" width="16.140625" style="1" customWidth="1"/>
    <col min="7158" max="7158" width="16.7109375" style="1" customWidth="1"/>
    <col min="7159" max="7159" width="16.5703125" style="1" customWidth="1"/>
    <col min="7160" max="7160" width="6.7109375" style="1" customWidth="1"/>
    <col min="7161" max="7161" width="9.85546875" style="1" customWidth="1"/>
    <col min="7162" max="7162" width="10.7109375" style="1" customWidth="1"/>
    <col min="7163" max="7163" width="12" style="1" customWidth="1"/>
    <col min="7164" max="7164" width="9.85546875" style="1" customWidth="1"/>
    <col min="7165" max="7165" width="12.42578125" style="1"/>
    <col min="7166" max="7166" width="13.7109375" style="1" customWidth="1"/>
    <col min="7167" max="7167" width="12.42578125" style="1"/>
    <col min="7168" max="7168" width="17.140625" style="1" customWidth="1"/>
    <col min="7169" max="7172" width="12.42578125" style="1"/>
    <col min="7173" max="7174" width="27.140625" style="1" customWidth="1"/>
    <col min="7175" max="7175" width="16.42578125" style="1" customWidth="1"/>
    <col min="7176" max="7408" width="12.42578125" style="1"/>
    <col min="7409" max="7409" width="10" style="1" customWidth="1"/>
    <col min="7410" max="7410" width="43.28515625" style="1" customWidth="1"/>
    <col min="7411" max="7411" width="9.42578125" style="1" customWidth="1"/>
    <col min="7412" max="7412" width="12.7109375" style="1" customWidth="1"/>
    <col min="7413" max="7413" width="16.140625" style="1" customWidth="1"/>
    <col min="7414" max="7414" width="16.7109375" style="1" customWidth="1"/>
    <col min="7415" max="7415" width="16.5703125" style="1" customWidth="1"/>
    <col min="7416" max="7416" width="6.7109375" style="1" customWidth="1"/>
    <col min="7417" max="7417" width="9.85546875" style="1" customWidth="1"/>
    <col min="7418" max="7418" width="10.7109375" style="1" customWidth="1"/>
    <col min="7419" max="7419" width="12" style="1" customWidth="1"/>
    <col min="7420" max="7420" width="9.85546875" style="1" customWidth="1"/>
    <col min="7421" max="7421" width="12.42578125" style="1"/>
    <col min="7422" max="7422" width="13.7109375" style="1" customWidth="1"/>
    <col min="7423" max="7423" width="12.42578125" style="1"/>
    <col min="7424" max="7424" width="17.140625" style="1" customWidth="1"/>
    <col min="7425" max="7428" width="12.42578125" style="1"/>
    <col min="7429" max="7430" width="27.140625" style="1" customWidth="1"/>
    <col min="7431" max="7431" width="16.42578125" style="1" customWidth="1"/>
    <col min="7432" max="7664" width="12.42578125" style="1"/>
    <col min="7665" max="7665" width="10" style="1" customWidth="1"/>
    <col min="7666" max="7666" width="43.28515625" style="1" customWidth="1"/>
    <col min="7667" max="7667" width="9.42578125" style="1" customWidth="1"/>
    <col min="7668" max="7668" width="12.7109375" style="1" customWidth="1"/>
    <col min="7669" max="7669" width="16.140625" style="1" customWidth="1"/>
    <col min="7670" max="7670" width="16.7109375" style="1" customWidth="1"/>
    <col min="7671" max="7671" width="16.5703125" style="1" customWidth="1"/>
    <col min="7672" max="7672" width="6.7109375" style="1" customWidth="1"/>
    <col min="7673" max="7673" width="9.85546875" style="1" customWidth="1"/>
    <col min="7674" max="7674" width="10.7109375" style="1" customWidth="1"/>
    <col min="7675" max="7675" width="12" style="1" customWidth="1"/>
    <col min="7676" max="7676" width="9.85546875" style="1" customWidth="1"/>
    <col min="7677" max="7677" width="12.42578125" style="1"/>
    <col min="7678" max="7678" width="13.7109375" style="1" customWidth="1"/>
    <col min="7679" max="7679" width="12.42578125" style="1"/>
    <col min="7680" max="7680" width="17.140625" style="1" customWidth="1"/>
    <col min="7681" max="7684" width="12.42578125" style="1"/>
    <col min="7685" max="7686" width="27.140625" style="1" customWidth="1"/>
    <col min="7687" max="7687" width="16.42578125" style="1" customWidth="1"/>
    <col min="7688" max="7920" width="12.42578125" style="1"/>
    <col min="7921" max="7921" width="10" style="1" customWidth="1"/>
    <col min="7922" max="7922" width="43.28515625" style="1" customWidth="1"/>
    <col min="7923" max="7923" width="9.42578125" style="1" customWidth="1"/>
    <col min="7924" max="7924" width="12.7109375" style="1" customWidth="1"/>
    <col min="7925" max="7925" width="16.140625" style="1" customWidth="1"/>
    <col min="7926" max="7926" width="16.7109375" style="1" customWidth="1"/>
    <col min="7927" max="7927" width="16.5703125" style="1" customWidth="1"/>
    <col min="7928" max="7928" width="6.7109375" style="1" customWidth="1"/>
    <col min="7929" max="7929" width="9.85546875" style="1" customWidth="1"/>
    <col min="7930" max="7930" width="10.7109375" style="1" customWidth="1"/>
    <col min="7931" max="7931" width="12" style="1" customWidth="1"/>
    <col min="7932" max="7932" width="9.85546875" style="1" customWidth="1"/>
    <col min="7933" max="7933" width="12.42578125" style="1"/>
    <col min="7934" max="7934" width="13.7109375" style="1" customWidth="1"/>
    <col min="7935" max="7935" width="12.42578125" style="1"/>
    <col min="7936" max="7936" width="17.140625" style="1" customWidth="1"/>
    <col min="7937" max="7940" width="12.42578125" style="1"/>
    <col min="7941" max="7942" width="27.140625" style="1" customWidth="1"/>
    <col min="7943" max="7943" width="16.42578125" style="1" customWidth="1"/>
    <col min="7944" max="8176" width="12.42578125" style="1"/>
    <col min="8177" max="8177" width="10" style="1" customWidth="1"/>
    <col min="8178" max="8178" width="43.28515625" style="1" customWidth="1"/>
    <col min="8179" max="8179" width="9.42578125" style="1" customWidth="1"/>
    <col min="8180" max="8180" width="12.7109375" style="1" customWidth="1"/>
    <col min="8181" max="8181" width="16.140625" style="1" customWidth="1"/>
    <col min="8182" max="8182" width="16.7109375" style="1" customWidth="1"/>
    <col min="8183" max="8183" width="16.5703125" style="1" customWidth="1"/>
    <col min="8184" max="8184" width="6.7109375" style="1" customWidth="1"/>
    <col min="8185" max="8185" width="9.85546875" style="1" customWidth="1"/>
    <col min="8186" max="8186" width="10.7109375" style="1" customWidth="1"/>
    <col min="8187" max="8187" width="12" style="1" customWidth="1"/>
    <col min="8188" max="8188" width="9.85546875" style="1" customWidth="1"/>
    <col min="8189" max="8189" width="12.42578125" style="1"/>
    <col min="8190" max="8190" width="13.7109375" style="1" customWidth="1"/>
    <col min="8191" max="8191" width="12.42578125" style="1"/>
    <col min="8192" max="8192" width="17.140625" style="1" customWidth="1"/>
    <col min="8193" max="8196" width="12.42578125" style="1"/>
    <col min="8197" max="8198" width="27.140625" style="1" customWidth="1"/>
    <col min="8199" max="8199" width="16.42578125" style="1" customWidth="1"/>
    <col min="8200" max="8432" width="12.42578125" style="1"/>
    <col min="8433" max="8433" width="10" style="1" customWidth="1"/>
    <col min="8434" max="8434" width="43.28515625" style="1" customWidth="1"/>
    <col min="8435" max="8435" width="9.42578125" style="1" customWidth="1"/>
    <col min="8436" max="8436" width="12.7109375" style="1" customWidth="1"/>
    <col min="8437" max="8437" width="16.140625" style="1" customWidth="1"/>
    <col min="8438" max="8438" width="16.7109375" style="1" customWidth="1"/>
    <col min="8439" max="8439" width="16.5703125" style="1" customWidth="1"/>
    <col min="8440" max="8440" width="6.7109375" style="1" customWidth="1"/>
    <col min="8441" max="8441" width="9.85546875" style="1" customWidth="1"/>
    <col min="8442" max="8442" width="10.7109375" style="1" customWidth="1"/>
    <col min="8443" max="8443" width="12" style="1" customWidth="1"/>
    <col min="8444" max="8444" width="9.85546875" style="1" customWidth="1"/>
    <col min="8445" max="8445" width="12.42578125" style="1"/>
    <col min="8446" max="8446" width="13.7109375" style="1" customWidth="1"/>
    <col min="8447" max="8447" width="12.42578125" style="1"/>
    <col min="8448" max="8448" width="17.140625" style="1" customWidth="1"/>
    <col min="8449" max="8452" width="12.42578125" style="1"/>
    <col min="8453" max="8454" width="27.140625" style="1" customWidth="1"/>
    <col min="8455" max="8455" width="16.42578125" style="1" customWidth="1"/>
    <col min="8456" max="8688" width="12.42578125" style="1"/>
    <col min="8689" max="8689" width="10" style="1" customWidth="1"/>
    <col min="8690" max="8690" width="43.28515625" style="1" customWidth="1"/>
    <col min="8691" max="8691" width="9.42578125" style="1" customWidth="1"/>
    <col min="8692" max="8692" width="12.7109375" style="1" customWidth="1"/>
    <col min="8693" max="8693" width="16.140625" style="1" customWidth="1"/>
    <col min="8694" max="8694" width="16.7109375" style="1" customWidth="1"/>
    <col min="8695" max="8695" width="16.5703125" style="1" customWidth="1"/>
    <col min="8696" max="8696" width="6.7109375" style="1" customWidth="1"/>
    <col min="8697" max="8697" width="9.85546875" style="1" customWidth="1"/>
    <col min="8698" max="8698" width="10.7109375" style="1" customWidth="1"/>
    <col min="8699" max="8699" width="12" style="1" customWidth="1"/>
    <col min="8700" max="8700" width="9.85546875" style="1" customWidth="1"/>
    <col min="8701" max="8701" width="12.42578125" style="1"/>
    <col min="8702" max="8702" width="13.7109375" style="1" customWidth="1"/>
    <col min="8703" max="8703" width="12.42578125" style="1"/>
    <col min="8704" max="8704" width="17.140625" style="1" customWidth="1"/>
    <col min="8705" max="8708" width="12.42578125" style="1"/>
    <col min="8709" max="8710" width="27.140625" style="1" customWidth="1"/>
    <col min="8711" max="8711" width="16.42578125" style="1" customWidth="1"/>
    <col min="8712" max="8944" width="12.42578125" style="1"/>
    <col min="8945" max="8945" width="10" style="1" customWidth="1"/>
    <col min="8946" max="8946" width="43.28515625" style="1" customWidth="1"/>
    <col min="8947" max="8947" width="9.42578125" style="1" customWidth="1"/>
    <col min="8948" max="8948" width="12.7109375" style="1" customWidth="1"/>
    <col min="8949" max="8949" width="16.140625" style="1" customWidth="1"/>
    <col min="8950" max="8950" width="16.7109375" style="1" customWidth="1"/>
    <col min="8951" max="8951" width="16.5703125" style="1" customWidth="1"/>
    <col min="8952" max="8952" width="6.7109375" style="1" customWidth="1"/>
    <col min="8953" max="8953" width="9.85546875" style="1" customWidth="1"/>
    <col min="8954" max="8954" width="10.7109375" style="1" customWidth="1"/>
    <col min="8955" max="8955" width="12" style="1" customWidth="1"/>
    <col min="8956" max="8956" width="9.85546875" style="1" customWidth="1"/>
    <col min="8957" max="8957" width="12.42578125" style="1"/>
    <col min="8958" max="8958" width="13.7109375" style="1" customWidth="1"/>
    <col min="8959" max="8959" width="12.42578125" style="1"/>
    <col min="8960" max="8960" width="17.140625" style="1" customWidth="1"/>
    <col min="8961" max="8964" width="12.42578125" style="1"/>
    <col min="8965" max="8966" width="27.140625" style="1" customWidth="1"/>
    <col min="8967" max="8967" width="16.42578125" style="1" customWidth="1"/>
    <col min="8968" max="9200" width="12.42578125" style="1"/>
    <col min="9201" max="9201" width="10" style="1" customWidth="1"/>
    <col min="9202" max="9202" width="43.28515625" style="1" customWidth="1"/>
    <col min="9203" max="9203" width="9.42578125" style="1" customWidth="1"/>
    <col min="9204" max="9204" width="12.7109375" style="1" customWidth="1"/>
    <col min="9205" max="9205" width="16.140625" style="1" customWidth="1"/>
    <col min="9206" max="9206" width="16.7109375" style="1" customWidth="1"/>
    <col min="9207" max="9207" width="16.5703125" style="1" customWidth="1"/>
    <col min="9208" max="9208" width="6.7109375" style="1" customWidth="1"/>
    <col min="9209" max="9209" width="9.85546875" style="1" customWidth="1"/>
    <col min="9210" max="9210" width="10.7109375" style="1" customWidth="1"/>
    <col min="9211" max="9211" width="12" style="1" customWidth="1"/>
    <col min="9212" max="9212" width="9.85546875" style="1" customWidth="1"/>
    <col min="9213" max="9213" width="12.42578125" style="1"/>
    <col min="9214" max="9214" width="13.7109375" style="1" customWidth="1"/>
    <col min="9215" max="9215" width="12.42578125" style="1"/>
    <col min="9216" max="9216" width="17.140625" style="1" customWidth="1"/>
    <col min="9217" max="9220" width="12.42578125" style="1"/>
    <col min="9221" max="9222" width="27.140625" style="1" customWidth="1"/>
    <col min="9223" max="9223" width="16.42578125" style="1" customWidth="1"/>
    <col min="9224" max="9456" width="12.42578125" style="1"/>
    <col min="9457" max="9457" width="10" style="1" customWidth="1"/>
    <col min="9458" max="9458" width="43.28515625" style="1" customWidth="1"/>
    <col min="9459" max="9459" width="9.42578125" style="1" customWidth="1"/>
    <col min="9460" max="9460" width="12.7109375" style="1" customWidth="1"/>
    <col min="9461" max="9461" width="16.140625" style="1" customWidth="1"/>
    <col min="9462" max="9462" width="16.7109375" style="1" customWidth="1"/>
    <col min="9463" max="9463" width="16.5703125" style="1" customWidth="1"/>
    <col min="9464" max="9464" width="6.7109375" style="1" customWidth="1"/>
    <col min="9465" max="9465" width="9.85546875" style="1" customWidth="1"/>
    <col min="9466" max="9466" width="10.7109375" style="1" customWidth="1"/>
    <col min="9467" max="9467" width="12" style="1" customWidth="1"/>
    <col min="9468" max="9468" width="9.85546875" style="1" customWidth="1"/>
    <col min="9469" max="9469" width="12.42578125" style="1"/>
    <col min="9470" max="9470" width="13.7109375" style="1" customWidth="1"/>
    <col min="9471" max="9471" width="12.42578125" style="1"/>
    <col min="9472" max="9472" width="17.140625" style="1" customWidth="1"/>
    <col min="9473" max="9476" width="12.42578125" style="1"/>
    <col min="9477" max="9478" width="27.140625" style="1" customWidth="1"/>
    <col min="9479" max="9479" width="16.42578125" style="1" customWidth="1"/>
    <col min="9480" max="9712" width="12.42578125" style="1"/>
    <col min="9713" max="9713" width="10" style="1" customWidth="1"/>
    <col min="9714" max="9714" width="43.28515625" style="1" customWidth="1"/>
    <col min="9715" max="9715" width="9.42578125" style="1" customWidth="1"/>
    <col min="9716" max="9716" width="12.7109375" style="1" customWidth="1"/>
    <col min="9717" max="9717" width="16.140625" style="1" customWidth="1"/>
    <col min="9718" max="9718" width="16.7109375" style="1" customWidth="1"/>
    <col min="9719" max="9719" width="16.5703125" style="1" customWidth="1"/>
    <col min="9720" max="9720" width="6.7109375" style="1" customWidth="1"/>
    <col min="9721" max="9721" width="9.85546875" style="1" customWidth="1"/>
    <col min="9722" max="9722" width="10.7109375" style="1" customWidth="1"/>
    <col min="9723" max="9723" width="12" style="1" customWidth="1"/>
    <col min="9724" max="9724" width="9.85546875" style="1" customWidth="1"/>
    <col min="9725" max="9725" width="12.42578125" style="1"/>
    <col min="9726" max="9726" width="13.7109375" style="1" customWidth="1"/>
    <col min="9727" max="9727" width="12.42578125" style="1"/>
    <col min="9728" max="9728" width="17.140625" style="1" customWidth="1"/>
    <col min="9729" max="9732" width="12.42578125" style="1"/>
    <col min="9733" max="9734" width="27.140625" style="1" customWidth="1"/>
    <col min="9735" max="9735" width="16.42578125" style="1" customWidth="1"/>
    <col min="9736" max="9968" width="12.42578125" style="1"/>
    <col min="9969" max="9969" width="10" style="1" customWidth="1"/>
    <col min="9970" max="9970" width="43.28515625" style="1" customWidth="1"/>
    <col min="9971" max="9971" width="9.42578125" style="1" customWidth="1"/>
    <col min="9972" max="9972" width="12.7109375" style="1" customWidth="1"/>
    <col min="9973" max="9973" width="16.140625" style="1" customWidth="1"/>
    <col min="9974" max="9974" width="16.7109375" style="1" customWidth="1"/>
    <col min="9975" max="9975" width="16.5703125" style="1" customWidth="1"/>
    <col min="9976" max="9976" width="6.7109375" style="1" customWidth="1"/>
    <col min="9977" max="9977" width="9.85546875" style="1" customWidth="1"/>
    <col min="9978" max="9978" width="10.7109375" style="1" customWidth="1"/>
    <col min="9979" max="9979" width="12" style="1" customWidth="1"/>
    <col min="9980" max="9980" width="9.85546875" style="1" customWidth="1"/>
    <col min="9981" max="9981" width="12.42578125" style="1"/>
    <col min="9982" max="9982" width="13.7109375" style="1" customWidth="1"/>
    <col min="9983" max="9983" width="12.42578125" style="1"/>
    <col min="9984" max="9984" width="17.140625" style="1" customWidth="1"/>
    <col min="9985" max="9988" width="12.42578125" style="1"/>
    <col min="9989" max="9990" width="27.140625" style="1" customWidth="1"/>
    <col min="9991" max="9991" width="16.42578125" style="1" customWidth="1"/>
    <col min="9992" max="10224" width="12.42578125" style="1"/>
    <col min="10225" max="10225" width="10" style="1" customWidth="1"/>
    <col min="10226" max="10226" width="43.28515625" style="1" customWidth="1"/>
    <col min="10227" max="10227" width="9.42578125" style="1" customWidth="1"/>
    <col min="10228" max="10228" width="12.7109375" style="1" customWidth="1"/>
    <col min="10229" max="10229" width="16.140625" style="1" customWidth="1"/>
    <col min="10230" max="10230" width="16.7109375" style="1" customWidth="1"/>
    <col min="10231" max="10231" width="16.5703125" style="1" customWidth="1"/>
    <col min="10232" max="10232" width="6.7109375" style="1" customWidth="1"/>
    <col min="10233" max="10233" width="9.85546875" style="1" customWidth="1"/>
    <col min="10234" max="10234" width="10.7109375" style="1" customWidth="1"/>
    <col min="10235" max="10235" width="12" style="1" customWidth="1"/>
    <col min="10236" max="10236" width="9.85546875" style="1" customWidth="1"/>
    <col min="10237" max="10237" width="12.42578125" style="1"/>
    <col min="10238" max="10238" width="13.7109375" style="1" customWidth="1"/>
    <col min="10239" max="10239" width="12.42578125" style="1"/>
    <col min="10240" max="10240" width="17.140625" style="1" customWidth="1"/>
    <col min="10241" max="10244" width="12.42578125" style="1"/>
    <col min="10245" max="10246" width="27.140625" style="1" customWidth="1"/>
    <col min="10247" max="10247" width="16.42578125" style="1" customWidth="1"/>
    <col min="10248" max="10480" width="12.42578125" style="1"/>
    <col min="10481" max="10481" width="10" style="1" customWidth="1"/>
    <col min="10482" max="10482" width="43.28515625" style="1" customWidth="1"/>
    <col min="10483" max="10483" width="9.42578125" style="1" customWidth="1"/>
    <col min="10484" max="10484" width="12.7109375" style="1" customWidth="1"/>
    <col min="10485" max="10485" width="16.140625" style="1" customWidth="1"/>
    <col min="10486" max="10486" width="16.7109375" style="1" customWidth="1"/>
    <col min="10487" max="10487" width="16.5703125" style="1" customWidth="1"/>
    <col min="10488" max="10488" width="6.7109375" style="1" customWidth="1"/>
    <col min="10489" max="10489" width="9.85546875" style="1" customWidth="1"/>
    <col min="10490" max="10490" width="10.7109375" style="1" customWidth="1"/>
    <col min="10491" max="10491" width="12" style="1" customWidth="1"/>
    <col min="10492" max="10492" width="9.85546875" style="1" customWidth="1"/>
    <col min="10493" max="10493" width="12.42578125" style="1"/>
    <col min="10494" max="10494" width="13.7109375" style="1" customWidth="1"/>
    <col min="10495" max="10495" width="12.42578125" style="1"/>
    <col min="10496" max="10496" width="17.140625" style="1" customWidth="1"/>
    <col min="10497" max="10500" width="12.42578125" style="1"/>
    <col min="10501" max="10502" width="27.140625" style="1" customWidth="1"/>
    <col min="10503" max="10503" width="16.42578125" style="1" customWidth="1"/>
    <col min="10504" max="10736" width="12.42578125" style="1"/>
    <col min="10737" max="10737" width="10" style="1" customWidth="1"/>
    <col min="10738" max="10738" width="43.28515625" style="1" customWidth="1"/>
    <col min="10739" max="10739" width="9.42578125" style="1" customWidth="1"/>
    <col min="10740" max="10740" width="12.7109375" style="1" customWidth="1"/>
    <col min="10741" max="10741" width="16.140625" style="1" customWidth="1"/>
    <col min="10742" max="10742" width="16.7109375" style="1" customWidth="1"/>
    <col min="10743" max="10743" width="16.5703125" style="1" customWidth="1"/>
    <col min="10744" max="10744" width="6.7109375" style="1" customWidth="1"/>
    <col min="10745" max="10745" width="9.85546875" style="1" customWidth="1"/>
    <col min="10746" max="10746" width="10.7109375" style="1" customWidth="1"/>
    <col min="10747" max="10747" width="12" style="1" customWidth="1"/>
    <col min="10748" max="10748" width="9.85546875" style="1" customWidth="1"/>
    <col min="10749" max="10749" width="12.42578125" style="1"/>
    <col min="10750" max="10750" width="13.7109375" style="1" customWidth="1"/>
    <col min="10751" max="10751" width="12.42578125" style="1"/>
    <col min="10752" max="10752" width="17.140625" style="1" customWidth="1"/>
    <col min="10753" max="10756" width="12.42578125" style="1"/>
    <col min="10757" max="10758" width="27.140625" style="1" customWidth="1"/>
    <col min="10759" max="10759" width="16.42578125" style="1" customWidth="1"/>
    <col min="10760" max="10992" width="12.42578125" style="1"/>
    <col min="10993" max="10993" width="10" style="1" customWidth="1"/>
    <col min="10994" max="10994" width="43.28515625" style="1" customWidth="1"/>
    <col min="10995" max="10995" width="9.42578125" style="1" customWidth="1"/>
    <col min="10996" max="10996" width="12.7109375" style="1" customWidth="1"/>
    <col min="10997" max="10997" width="16.140625" style="1" customWidth="1"/>
    <col min="10998" max="10998" width="16.7109375" style="1" customWidth="1"/>
    <col min="10999" max="10999" width="16.5703125" style="1" customWidth="1"/>
    <col min="11000" max="11000" width="6.7109375" style="1" customWidth="1"/>
    <col min="11001" max="11001" width="9.85546875" style="1" customWidth="1"/>
    <col min="11002" max="11002" width="10.7109375" style="1" customWidth="1"/>
    <col min="11003" max="11003" width="12" style="1" customWidth="1"/>
    <col min="11004" max="11004" width="9.85546875" style="1" customWidth="1"/>
    <col min="11005" max="11005" width="12.42578125" style="1"/>
    <col min="11006" max="11006" width="13.7109375" style="1" customWidth="1"/>
    <col min="11007" max="11007" width="12.42578125" style="1"/>
    <col min="11008" max="11008" width="17.140625" style="1" customWidth="1"/>
    <col min="11009" max="11012" width="12.42578125" style="1"/>
    <col min="11013" max="11014" width="27.140625" style="1" customWidth="1"/>
    <col min="11015" max="11015" width="16.42578125" style="1" customWidth="1"/>
    <col min="11016" max="11248" width="12.42578125" style="1"/>
    <col min="11249" max="11249" width="10" style="1" customWidth="1"/>
    <col min="11250" max="11250" width="43.28515625" style="1" customWidth="1"/>
    <col min="11251" max="11251" width="9.42578125" style="1" customWidth="1"/>
    <col min="11252" max="11252" width="12.7109375" style="1" customWidth="1"/>
    <col min="11253" max="11253" width="16.140625" style="1" customWidth="1"/>
    <col min="11254" max="11254" width="16.7109375" style="1" customWidth="1"/>
    <col min="11255" max="11255" width="16.5703125" style="1" customWidth="1"/>
    <col min="11256" max="11256" width="6.7109375" style="1" customWidth="1"/>
    <col min="11257" max="11257" width="9.85546875" style="1" customWidth="1"/>
    <col min="11258" max="11258" width="10.7109375" style="1" customWidth="1"/>
    <col min="11259" max="11259" width="12" style="1" customWidth="1"/>
    <col min="11260" max="11260" width="9.85546875" style="1" customWidth="1"/>
    <col min="11261" max="11261" width="12.42578125" style="1"/>
    <col min="11262" max="11262" width="13.7109375" style="1" customWidth="1"/>
    <col min="11263" max="11263" width="12.42578125" style="1"/>
    <col min="11264" max="11264" width="17.140625" style="1" customWidth="1"/>
    <col min="11265" max="11268" width="12.42578125" style="1"/>
    <col min="11269" max="11270" width="27.140625" style="1" customWidth="1"/>
    <col min="11271" max="11271" width="16.42578125" style="1" customWidth="1"/>
    <col min="11272" max="11504" width="12.42578125" style="1"/>
    <col min="11505" max="11505" width="10" style="1" customWidth="1"/>
    <col min="11506" max="11506" width="43.28515625" style="1" customWidth="1"/>
    <col min="11507" max="11507" width="9.42578125" style="1" customWidth="1"/>
    <col min="11508" max="11508" width="12.7109375" style="1" customWidth="1"/>
    <col min="11509" max="11509" width="16.140625" style="1" customWidth="1"/>
    <col min="11510" max="11510" width="16.7109375" style="1" customWidth="1"/>
    <col min="11511" max="11511" width="16.5703125" style="1" customWidth="1"/>
    <col min="11512" max="11512" width="6.7109375" style="1" customWidth="1"/>
    <col min="11513" max="11513" width="9.85546875" style="1" customWidth="1"/>
    <col min="11514" max="11514" width="10.7109375" style="1" customWidth="1"/>
    <col min="11515" max="11515" width="12" style="1" customWidth="1"/>
    <col min="11516" max="11516" width="9.85546875" style="1" customWidth="1"/>
    <col min="11517" max="11517" width="12.42578125" style="1"/>
    <col min="11518" max="11518" width="13.7109375" style="1" customWidth="1"/>
    <col min="11519" max="11519" width="12.42578125" style="1"/>
    <col min="11520" max="11520" width="17.140625" style="1" customWidth="1"/>
    <col min="11521" max="11524" width="12.42578125" style="1"/>
    <col min="11525" max="11526" width="27.140625" style="1" customWidth="1"/>
    <col min="11527" max="11527" width="16.42578125" style="1" customWidth="1"/>
    <col min="11528" max="11760" width="12.42578125" style="1"/>
    <col min="11761" max="11761" width="10" style="1" customWidth="1"/>
    <col min="11762" max="11762" width="43.28515625" style="1" customWidth="1"/>
    <col min="11763" max="11763" width="9.42578125" style="1" customWidth="1"/>
    <col min="11764" max="11764" width="12.7109375" style="1" customWidth="1"/>
    <col min="11765" max="11765" width="16.140625" style="1" customWidth="1"/>
    <col min="11766" max="11766" width="16.7109375" style="1" customWidth="1"/>
    <col min="11767" max="11767" width="16.5703125" style="1" customWidth="1"/>
    <col min="11768" max="11768" width="6.7109375" style="1" customWidth="1"/>
    <col min="11769" max="11769" width="9.85546875" style="1" customWidth="1"/>
    <col min="11770" max="11770" width="10.7109375" style="1" customWidth="1"/>
    <col min="11771" max="11771" width="12" style="1" customWidth="1"/>
    <col min="11772" max="11772" width="9.85546875" style="1" customWidth="1"/>
    <col min="11773" max="11773" width="12.42578125" style="1"/>
    <col min="11774" max="11774" width="13.7109375" style="1" customWidth="1"/>
    <col min="11775" max="11775" width="12.42578125" style="1"/>
    <col min="11776" max="11776" width="17.140625" style="1" customWidth="1"/>
    <col min="11777" max="11780" width="12.42578125" style="1"/>
    <col min="11781" max="11782" width="27.140625" style="1" customWidth="1"/>
    <col min="11783" max="11783" width="16.42578125" style="1" customWidth="1"/>
    <col min="11784" max="12016" width="12.42578125" style="1"/>
    <col min="12017" max="12017" width="10" style="1" customWidth="1"/>
    <col min="12018" max="12018" width="43.28515625" style="1" customWidth="1"/>
    <col min="12019" max="12019" width="9.42578125" style="1" customWidth="1"/>
    <col min="12020" max="12020" width="12.7109375" style="1" customWidth="1"/>
    <col min="12021" max="12021" width="16.140625" style="1" customWidth="1"/>
    <col min="12022" max="12022" width="16.7109375" style="1" customWidth="1"/>
    <col min="12023" max="12023" width="16.5703125" style="1" customWidth="1"/>
    <col min="12024" max="12024" width="6.7109375" style="1" customWidth="1"/>
    <col min="12025" max="12025" width="9.85546875" style="1" customWidth="1"/>
    <col min="12026" max="12026" width="10.7109375" style="1" customWidth="1"/>
    <col min="12027" max="12027" width="12" style="1" customWidth="1"/>
    <col min="12028" max="12028" width="9.85546875" style="1" customWidth="1"/>
    <col min="12029" max="12029" width="12.42578125" style="1"/>
    <col min="12030" max="12030" width="13.7109375" style="1" customWidth="1"/>
    <col min="12031" max="12031" width="12.42578125" style="1"/>
    <col min="12032" max="12032" width="17.140625" style="1" customWidth="1"/>
    <col min="12033" max="12036" width="12.42578125" style="1"/>
    <col min="12037" max="12038" width="27.140625" style="1" customWidth="1"/>
    <col min="12039" max="12039" width="16.42578125" style="1" customWidth="1"/>
    <col min="12040" max="12272" width="12.42578125" style="1"/>
    <col min="12273" max="12273" width="10" style="1" customWidth="1"/>
    <col min="12274" max="12274" width="43.28515625" style="1" customWidth="1"/>
    <col min="12275" max="12275" width="9.42578125" style="1" customWidth="1"/>
    <col min="12276" max="12276" width="12.7109375" style="1" customWidth="1"/>
    <col min="12277" max="12277" width="16.140625" style="1" customWidth="1"/>
    <col min="12278" max="12278" width="16.7109375" style="1" customWidth="1"/>
    <col min="12279" max="12279" width="16.5703125" style="1" customWidth="1"/>
    <col min="12280" max="12280" width="6.7109375" style="1" customWidth="1"/>
    <col min="12281" max="12281" width="9.85546875" style="1" customWidth="1"/>
    <col min="12282" max="12282" width="10.7109375" style="1" customWidth="1"/>
    <col min="12283" max="12283" width="12" style="1" customWidth="1"/>
    <col min="12284" max="12284" width="9.85546875" style="1" customWidth="1"/>
    <col min="12285" max="12285" width="12.42578125" style="1"/>
    <col min="12286" max="12286" width="13.7109375" style="1" customWidth="1"/>
    <col min="12287" max="12287" width="12.42578125" style="1"/>
    <col min="12288" max="12288" width="17.140625" style="1" customWidth="1"/>
    <col min="12289" max="12292" width="12.42578125" style="1"/>
    <col min="12293" max="12294" width="27.140625" style="1" customWidth="1"/>
    <col min="12295" max="12295" width="16.42578125" style="1" customWidth="1"/>
    <col min="12296" max="12528" width="12.42578125" style="1"/>
    <col min="12529" max="12529" width="10" style="1" customWidth="1"/>
    <col min="12530" max="12530" width="43.28515625" style="1" customWidth="1"/>
    <col min="12531" max="12531" width="9.42578125" style="1" customWidth="1"/>
    <col min="12532" max="12532" width="12.7109375" style="1" customWidth="1"/>
    <col min="12533" max="12533" width="16.140625" style="1" customWidth="1"/>
    <col min="12534" max="12534" width="16.7109375" style="1" customWidth="1"/>
    <col min="12535" max="12535" width="16.5703125" style="1" customWidth="1"/>
    <col min="12536" max="12536" width="6.7109375" style="1" customWidth="1"/>
    <col min="12537" max="12537" width="9.85546875" style="1" customWidth="1"/>
    <col min="12538" max="12538" width="10.7109375" style="1" customWidth="1"/>
    <col min="12539" max="12539" width="12" style="1" customWidth="1"/>
    <col min="12540" max="12540" width="9.85546875" style="1" customWidth="1"/>
    <col min="12541" max="12541" width="12.42578125" style="1"/>
    <col min="12542" max="12542" width="13.7109375" style="1" customWidth="1"/>
    <col min="12543" max="12543" width="12.42578125" style="1"/>
    <col min="12544" max="12544" width="17.140625" style="1" customWidth="1"/>
    <col min="12545" max="12548" width="12.42578125" style="1"/>
    <col min="12549" max="12550" width="27.140625" style="1" customWidth="1"/>
    <col min="12551" max="12551" width="16.42578125" style="1" customWidth="1"/>
    <col min="12552" max="12784" width="12.42578125" style="1"/>
    <col min="12785" max="12785" width="10" style="1" customWidth="1"/>
    <col min="12786" max="12786" width="43.28515625" style="1" customWidth="1"/>
    <col min="12787" max="12787" width="9.42578125" style="1" customWidth="1"/>
    <col min="12788" max="12788" width="12.7109375" style="1" customWidth="1"/>
    <col min="12789" max="12789" width="16.140625" style="1" customWidth="1"/>
    <col min="12790" max="12790" width="16.7109375" style="1" customWidth="1"/>
    <col min="12791" max="12791" width="16.5703125" style="1" customWidth="1"/>
    <col min="12792" max="12792" width="6.7109375" style="1" customWidth="1"/>
    <col min="12793" max="12793" width="9.85546875" style="1" customWidth="1"/>
    <col min="12794" max="12794" width="10.7109375" style="1" customWidth="1"/>
    <col min="12795" max="12795" width="12" style="1" customWidth="1"/>
    <col min="12796" max="12796" width="9.85546875" style="1" customWidth="1"/>
    <col min="12797" max="12797" width="12.42578125" style="1"/>
    <col min="12798" max="12798" width="13.7109375" style="1" customWidth="1"/>
    <col min="12799" max="12799" width="12.42578125" style="1"/>
    <col min="12800" max="12800" width="17.140625" style="1" customWidth="1"/>
    <col min="12801" max="12804" width="12.42578125" style="1"/>
    <col min="12805" max="12806" width="27.140625" style="1" customWidth="1"/>
    <col min="12807" max="12807" width="16.42578125" style="1" customWidth="1"/>
    <col min="12808" max="13040" width="12.42578125" style="1"/>
    <col min="13041" max="13041" width="10" style="1" customWidth="1"/>
    <col min="13042" max="13042" width="43.28515625" style="1" customWidth="1"/>
    <col min="13043" max="13043" width="9.42578125" style="1" customWidth="1"/>
    <col min="13044" max="13044" width="12.7109375" style="1" customWidth="1"/>
    <col min="13045" max="13045" width="16.140625" style="1" customWidth="1"/>
    <col min="13046" max="13046" width="16.7109375" style="1" customWidth="1"/>
    <col min="13047" max="13047" width="16.5703125" style="1" customWidth="1"/>
    <col min="13048" max="13048" width="6.7109375" style="1" customWidth="1"/>
    <col min="13049" max="13049" width="9.85546875" style="1" customWidth="1"/>
    <col min="13050" max="13050" width="10.7109375" style="1" customWidth="1"/>
    <col min="13051" max="13051" width="12" style="1" customWidth="1"/>
    <col min="13052" max="13052" width="9.85546875" style="1" customWidth="1"/>
    <col min="13053" max="13053" width="12.42578125" style="1"/>
    <col min="13054" max="13054" width="13.7109375" style="1" customWidth="1"/>
    <col min="13055" max="13055" width="12.42578125" style="1"/>
    <col min="13056" max="13056" width="17.140625" style="1" customWidth="1"/>
    <col min="13057" max="13060" width="12.42578125" style="1"/>
    <col min="13061" max="13062" width="27.140625" style="1" customWidth="1"/>
    <col min="13063" max="13063" width="16.42578125" style="1" customWidth="1"/>
    <col min="13064" max="13296" width="12.42578125" style="1"/>
    <col min="13297" max="13297" width="10" style="1" customWidth="1"/>
    <col min="13298" max="13298" width="43.28515625" style="1" customWidth="1"/>
    <col min="13299" max="13299" width="9.42578125" style="1" customWidth="1"/>
    <col min="13300" max="13300" width="12.7109375" style="1" customWidth="1"/>
    <col min="13301" max="13301" width="16.140625" style="1" customWidth="1"/>
    <col min="13302" max="13302" width="16.7109375" style="1" customWidth="1"/>
    <col min="13303" max="13303" width="16.5703125" style="1" customWidth="1"/>
    <col min="13304" max="13304" width="6.7109375" style="1" customWidth="1"/>
    <col min="13305" max="13305" width="9.85546875" style="1" customWidth="1"/>
    <col min="13306" max="13306" width="10.7109375" style="1" customWidth="1"/>
    <col min="13307" max="13307" width="12" style="1" customWidth="1"/>
    <col min="13308" max="13308" width="9.85546875" style="1" customWidth="1"/>
    <col min="13309" max="13309" width="12.42578125" style="1"/>
    <col min="13310" max="13310" width="13.7109375" style="1" customWidth="1"/>
    <col min="13311" max="13311" width="12.42578125" style="1"/>
    <col min="13312" max="13312" width="17.140625" style="1" customWidth="1"/>
    <col min="13313" max="13316" width="12.42578125" style="1"/>
    <col min="13317" max="13318" width="27.140625" style="1" customWidth="1"/>
    <col min="13319" max="13319" width="16.42578125" style="1" customWidth="1"/>
    <col min="13320" max="13552" width="12.42578125" style="1"/>
    <col min="13553" max="13553" width="10" style="1" customWidth="1"/>
    <col min="13554" max="13554" width="43.28515625" style="1" customWidth="1"/>
    <col min="13555" max="13555" width="9.42578125" style="1" customWidth="1"/>
    <col min="13556" max="13556" width="12.7109375" style="1" customWidth="1"/>
    <col min="13557" max="13557" width="16.140625" style="1" customWidth="1"/>
    <col min="13558" max="13558" width="16.7109375" style="1" customWidth="1"/>
    <col min="13559" max="13559" width="16.5703125" style="1" customWidth="1"/>
    <col min="13560" max="13560" width="6.7109375" style="1" customWidth="1"/>
    <col min="13561" max="13561" width="9.85546875" style="1" customWidth="1"/>
    <col min="13562" max="13562" width="10.7109375" style="1" customWidth="1"/>
    <col min="13563" max="13563" width="12" style="1" customWidth="1"/>
    <col min="13564" max="13564" width="9.85546875" style="1" customWidth="1"/>
    <col min="13565" max="13565" width="12.42578125" style="1"/>
    <col min="13566" max="13566" width="13.7109375" style="1" customWidth="1"/>
    <col min="13567" max="13567" width="12.42578125" style="1"/>
    <col min="13568" max="13568" width="17.140625" style="1" customWidth="1"/>
    <col min="13569" max="13572" width="12.42578125" style="1"/>
    <col min="13573" max="13574" width="27.140625" style="1" customWidth="1"/>
    <col min="13575" max="13575" width="16.42578125" style="1" customWidth="1"/>
    <col min="13576" max="13808" width="12.42578125" style="1"/>
    <col min="13809" max="13809" width="10" style="1" customWidth="1"/>
    <col min="13810" max="13810" width="43.28515625" style="1" customWidth="1"/>
    <col min="13811" max="13811" width="9.42578125" style="1" customWidth="1"/>
    <col min="13812" max="13812" width="12.7109375" style="1" customWidth="1"/>
    <col min="13813" max="13813" width="16.140625" style="1" customWidth="1"/>
    <col min="13814" max="13814" width="16.7109375" style="1" customWidth="1"/>
    <col min="13815" max="13815" width="16.5703125" style="1" customWidth="1"/>
    <col min="13816" max="13816" width="6.7109375" style="1" customWidth="1"/>
    <col min="13817" max="13817" width="9.85546875" style="1" customWidth="1"/>
    <col min="13818" max="13818" width="10.7109375" style="1" customWidth="1"/>
    <col min="13819" max="13819" width="12" style="1" customWidth="1"/>
    <col min="13820" max="13820" width="9.85546875" style="1" customWidth="1"/>
    <col min="13821" max="13821" width="12.42578125" style="1"/>
    <col min="13822" max="13822" width="13.7109375" style="1" customWidth="1"/>
    <col min="13823" max="13823" width="12.42578125" style="1"/>
    <col min="13824" max="13824" width="17.140625" style="1" customWidth="1"/>
    <col min="13825" max="13828" width="12.42578125" style="1"/>
    <col min="13829" max="13830" width="27.140625" style="1" customWidth="1"/>
    <col min="13831" max="13831" width="16.42578125" style="1" customWidth="1"/>
    <col min="13832" max="14064" width="12.42578125" style="1"/>
    <col min="14065" max="14065" width="10" style="1" customWidth="1"/>
    <col min="14066" max="14066" width="43.28515625" style="1" customWidth="1"/>
    <col min="14067" max="14067" width="9.42578125" style="1" customWidth="1"/>
    <col min="14068" max="14068" width="12.7109375" style="1" customWidth="1"/>
    <col min="14069" max="14069" width="16.140625" style="1" customWidth="1"/>
    <col min="14070" max="14070" width="16.7109375" style="1" customWidth="1"/>
    <col min="14071" max="14071" width="16.5703125" style="1" customWidth="1"/>
    <col min="14072" max="14072" width="6.7109375" style="1" customWidth="1"/>
    <col min="14073" max="14073" width="9.85546875" style="1" customWidth="1"/>
    <col min="14074" max="14074" width="10.7109375" style="1" customWidth="1"/>
    <col min="14075" max="14075" width="12" style="1" customWidth="1"/>
    <col min="14076" max="14076" width="9.85546875" style="1" customWidth="1"/>
    <col min="14077" max="14077" width="12.42578125" style="1"/>
    <col min="14078" max="14078" width="13.7109375" style="1" customWidth="1"/>
    <col min="14079" max="14079" width="12.42578125" style="1"/>
    <col min="14080" max="14080" width="17.140625" style="1" customWidth="1"/>
    <col min="14081" max="14084" width="12.42578125" style="1"/>
    <col min="14085" max="14086" width="27.140625" style="1" customWidth="1"/>
    <col min="14087" max="14087" width="16.42578125" style="1" customWidth="1"/>
    <col min="14088" max="14320" width="12.42578125" style="1"/>
    <col min="14321" max="14321" width="10" style="1" customWidth="1"/>
    <col min="14322" max="14322" width="43.28515625" style="1" customWidth="1"/>
    <col min="14323" max="14323" width="9.42578125" style="1" customWidth="1"/>
    <col min="14324" max="14324" width="12.7109375" style="1" customWidth="1"/>
    <col min="14325" max="14325" width="16.140625" style="1" customWidth="1"/>
    <col min="14326" max="14326" width="16.7109375" style="1" customWidth="1"/>
    <col min="14327" max="14327" width="16.5703125" style="1" customWidth="1"/>
    <col min="14328" max="14328" width="6.7109375" style="1" customWidth="1"/>
    <col min="14329" max="14329" width="9.85546875" style="1" customWidth="1"/>
    <col min="14330" max="14330" width="10.7109375" style="1" customWidth="1"/>
    <col min="14331" max="14331" width="12" style="1" customWidth="1"/>
    <col min="14332" max="14332" width="9.85546875" style="1" customWidth="1"/>
    <col min="14333" max="14333" width="12.42578125" style="1"/>
    <col min="14334" max="14334" width="13.7109375" style="1" customWidth="1"/>
    <col min="14335" max="14335" width="12.42578125" style="1"/>
    <col min="14336" max="14336" width="17.140625" style="1" customWidth="1"/>
    <col min="14337" max="14340" width="12.42578125" style="1"/>
    <col min="14341" max="14342" width="27.140625" style="1" customWidth="1"/>
    <col min="14343" max="14343" width="16.42578125" style="1" customWidth="1"/>
    <col min="14344" max="14576" width="12.42578125" style="1"/>
    <col min="14577" max="14577" width="10" style="1" customWidth="1"/>
    <col min="14578" max="14578" width="43.28515625" style="1" customWidth="1"/>
    <col min="14579" max="14579" width="9.42578125" style="1" customWidth="1"/>
    <col min="14580" max="14580" width="12.7109375" style="1" customWidth="1"/>
    <col min="14581" max="14581" width="16.140625" style="1" customWidth="1"/>
    <col min="14582" max="14582" width="16.7109375" style="1" customWidth="1"/>
    <col min="14583" max="14583" width="16.5703125" style="1" customWidth="1"/>
    <col min="14584" max="14584" width="6.7109375" style="1" customWidth="1"/>
    <col min="14585" max="14585" width="9.85546875" style="1" customWidth="1"/>
    <col min="14586" max="14586" width="10.7109375" style="1" customWidth="1"/>
    <col min="14587" max="14587" width="12" style="1" customWidth="1"/>
    <col min="14588" max="14588" width="9.85546875" style="1" customWidth="1"/>
    <col min="14589" max="14589" width="12.42578125" style="1"/>
    <col min="14590" max="14590" width="13.7109375" style="1" customWidth="1"/>
    <col min="14591" max="14591" width="12.42578125" style="1"/>
    <col min="14592" max="14592" width="17.140625" style="1" customWidth="1"/>
    <col min="14593" max="14596" width="12.42578125" style="1"/>
    <col min="14597" max="14598" width="27.140625" style="1" customWidth="1"/>
    <col min="14599" max="14599" width="16.42578125" style="1" customWidth="1"/>
    <col min="14600" max="14832" width="12.42578125" style="1"/>
    <col min="14833" max="14833" width="10" style="1" customWidth="1"/>
    <col min="14834" max="14834" width="43.28515625" style="1" customWidth="1"/>
    <col min="14835" max="14835" width="9.42578125" style="1" customWidth="1"/>
    <col min="14836" max="14836" width="12.7109375" style="1" customWidth="1"/>
    <col min="14837" max="14837" width="16.140625" style="1" customWidth="1"/>
    <col min="14838" max="14838" width="16.7109375" style="1" customWidth="1"/>
    <col min="14839" max="14839" width="16.5703125" style="1" customWidth="1"/>
    <col min="14840" max="14840" width="6.7109375" style="1" customWidth="1"/>
    <col min="14841" max="14841" width="9.85546875" style="1" customWidth="1"/>
    <col min="14842" max="14842" width="10.7109375" style="1" customWidth="1"/>
    <col min="14843" max="14843" width="12" style="1" customWidth="1"/>
    <col min="14844" max="14844" width="9.85546875" style="1" customWidth="1"/>
    <col min="14845" max="14845" width="12.42578125" style="1"/>
    <col min="14846" max="14846" width="13.7109375" style="1" customWidth="1"/>
    <col min="14847" max="14847" width="12.42578125" style="1"/>
    <col min="14848" max="14848" width="17.140625" style="1" customWidth="1"/>
    <col min="14849" max="14852" width="12.42578125" style="1"/>
    <col min="14853" max="14854" width="27.140625" style="1" customWidth="1"/>
    <col min="14855" max="14855" width="16.42578125" style="1" customWidth="1"/>
    <col min="14856" max="15088" width="12.42578125" style="1"/>
    <col min="15089" max="15089" width="10" style="1" customWidth="1"/>
    <col min="15090" max="15090" width="43.28515625" style="1" customWidth="1"/>
    <col min="15091" max="15091" width="9.42578125" style="1" customWidth="1"/>
    <col min="15092" max="15092" width="12.7109375" style="1" customWidth="1"/>
    <col min="15093" max="15093" width="16.140625" style="1" customWidth="1"/>
    <col min="15094" max="15094" width="16.7109375" style="1" customWidth="1"/>
    <col min="15095" max="15095" width="16.5703125" style="1" customWidth="1"/>
    <col min="15096" max="15096" width="6.7109375" style="1" customWidth="1"/>
    <col min="15097" max="15097" width="9.85546875" style="1" customWidth="1"/>
    <col min="15098" max="15098" width="10.7109375" style="1" customWidth="1"/>
    <col min="15099" max="15099" width="12" style="1" customWidth="1"/>
    <col min="15100" max="15100" width="9.85546875" style="1" customWidth="1"/>
    <col min="15101" max="15101" width="12.42578125" style="1"/>
    <col min="15102" max="15102" width="13.7109375" style="1" customWidth="1"/>
    <col min="15103" max="15103" width="12.42578125" style="1"/>
    <col min="15104" max="15104" width="17.140625" style="1" customWidth="1"/>
    <col min="15105" max="15108" width="12.42578125" style="1"/>
    <col min="15109" max="15110" width="27.140625" style="1" customWidth="1"/>
    <col min="15111" max="15111" width="16.42578125" style="1" customWidth="1"/>
    <col min="15112" max="15344" width="12.42578125" style="1"/>
    <col min="15345" max="15345" width="10" style="1" customWidth="1"/>
    <col min="15346" max="15346" width="43.28515625" style="1" customWidth="1"/>
    <col min="15347" max="15347" width="9.42578125" style="1" customWidth="1"/>
    <col min="15348" max="15348" width="12.7109375" style="1" customWidth="1"/>
    <col min="15349" max="15349" width="16.140625" style="1" customWidth="1"/>
    <col min="15350" max="15350" width="16.7109375" style="1" customWidth="1"/>
    <col min="15351" max="15351" width="16.5703125" style="1" customWidth="1"/>
    <col min="15352" max="15352" width="6.7109375" style="1" customWidth="1"/>
    <col min="15353" max="15353" width="9.85546875" style="1" customWidth="1"/>
    <col min="15354" max="15354" width="10.7109375" style="1" customWidth="1"/>
    <col min="15355" max="15355" width="12" style="1" customWidth="1"/>
    <col min="15356" max="15356" width="9.85546875" style="1" customWidth="1"/>
    <col min="15357" max="15357" width="12.42578125" style="1"/>
    <col min="15358" max="15358" width="13.7109375" style="1" customWidth="1"/>
    <col min="15359" max="15359" width="12.42578125" style="1"/>
    <col min="15360" max="15360" width="17.140625" style="1" customWidth="1"/>
    <col min="15361" max="15364" width="12.42578125" style="1"/>
    <col min="15365" max="15366" width="27.140625" style="1" customWidth="1"/>
    <col min="15367" max="15367" width="16.42578125" style="1" customWidth="1"/>
    <col min="15368" max="15600" width="12.42578125" style="1"/>
    <col min="15601" max="15601" width="10" style="1" customWidth="1"/>
    <col min="15602" max="15602" width="43.28515625" style="1" customWidth="1"/>
    <col min="15603" max="15603" width="9.42578125" style="1" customWidth="1"/>
    <col min="15604" max="15604" width="12.7109375" style="1" customWidth="1"/>
    <col min="15605" max="15605" width="16.140625" style="1" customWidth="1"/>
    <col min="15606" max="15606" width="16.7109375" style="1" customWidth="1"/>
    <col min="15607" max="15607" width="16.5703125" style="1" customWidth="1"/>
    <col min="15608" max="15608" width="6.7109375" style="1" customWidth="1"/>
    <col min="15609" max="15609" width="9.85546875" style="1" customWidth="1"/>
    <col min="15610" max="15610" width="10.7109375" style="1" customWidth="1"/>
    <col min="15611" max="15611" width="12" style="1" customWidth="1"/>
    <col min="15612" max="15612" width="9.85546875" style="1" customWidth="1"/>
    <col min="15613" max="15613" width="12.42578125" style="1"/>
    <col min="15614" max="15614" width="13.7109375" style="1" customWidth="1"/>
    <col min="15615" max="15615" width="12.42578125" style="1"/>
    <col min="15616" max="15616" width="17.140625" style="1" customWidth="1"/>
    <col min="15617" max="15620" width="12.42578125" style="1"/>
    <col min="15621" max="15622" width="27.140625" style="1" customWidth="1"/>
    <col min="15623" max="15623" width="16.42578125" style="1" customWidth="1"/>
    <col min="15624" max="15856" width="12.42578125" style="1"/>
    <col min="15857" max="15857" width="10" style="1" customWidth="1"/>
    <col min="15858" max="15858" width="43.28515625" style="1" customWidth="1"/>
    <col min="15859" max="15859" width="9.42578125" style="1" customWidth="1"/>
    <col min="15860" max="15860" width="12.7109375" style="1" customWidth="1"/>
    <col min="15861" max="15861" width="16.140625" style="1" customWidth="1"/>
    <col min="15862" max="15862" width="16.7109375" style="1" customWidth="1"/>
    <col min="15863" max="15863" width="16.5703125" style="1" customWidth="1"/>
    <col min="15864" max="15864" width="6.7109375" style="1" customWidth="1"/>
    <col min="15865" max="15865" width="9.85546875" style="1" customWidth="1"/>
    <col min="15866" max="15866" width="10.7109375" style="1" customWidth="1"/>
    <col min="15867" max="15867" width="12" style="1" customWidth="1"/>
    <col min="15868" max="15868" width="9.85546875" style="1" customWidth="1"/>
    <col min="15869" max="15869" width="12.42578125" style="1"/>
    <col min="15870" max="15870" width="13.7109375" style="1" customWidth="1"/>
    <col min="15871" max="15871" width="12.42578125" style="1"/>
    <col min="15872" max="15872" width="17.140625" style="1" customWidth="1"/>
    <col min="15873" max="15876" width="12.42578125" style="1"/>
    <col min="15877" max="15878" width="27.140625" style="1" customWidth="1"/>
    <col min="15879" max="15879" width="16.42578125" style="1" customWidth="1"/>
    <col min="15880" max="16112" width="12.42578125" style="1"/>
    <col min="16113" max="16113" width="10" style="1" customWidth="1"/>
    <col min="16114" max="16114" width="43.28515625" style="1" customWidth="1"/>
    <col min="16115" max="16115" width="9.42578125" style="1" customWidth="1"/>
    <col min="16116" max="16116" width="12.7109375" style="1" customWidth="1"/>
    <col min="16117" max="16117" width="16.140625" style="1" customWidth="1"/>
    <col min="16118" max="16118" width="16.7109375" style="1" customWidth="1"/>
    <col min="16119" max="16119" width="16.5703125" style="1" customWidth="1"/>
    <col min="16120" max="16120" width="6.7109375" style="1" customWidth="1"/>
    <col min="16121" max="16121" width="9.85546875" style="1" customWidth="1"/>
    <col min="16122" max="16122" width="10.7109375" style="1" customWidth="1"/>
    <col min="16123" max="16123" width="12" style="1" customWidth="1"/>
    <col min="16124" max="16124" width="9.85546875" style="1" customWidth="1"/>
    <col min="16125" max="16125" width="12.42578125" style="1"/>
    <col min="16126" max="16126" width="13.7109375" style="1" customWidth="1"/>
    <col min="16127" max="16127" width="12.42578125" style="1"/>
    <col min="16128" max="16128" width="17.140625" style="1" customWidth="1"/>
    <col min="16129" max="16132" width="12.42578125" style="1"/>
    <col min="16133" max="16134" width="27.140625" style="1" customWidth="1"/>
    <col min="16135" max="16135" width="16.42578125" style="1" customWidth="1"/>
    <col min="16136" max="16384" width="12.42578125" style="1"/>
  </cols>
  <sheetData>
    <row r="1" spans="1:8" ht="45" customHeight="1">
      <c r="A1" s="36" t="s">
        <v>99</v>
      </c>
      <c r="B1" s="38"/>
      <c r="C1" s="38"/>
      <c r="D1" s="38"/>
      <c r="E1" s="37"/>
      <c r="F1" s="38"/>
      <c r="G1" s="38"/>
    </row>
    <row r="2" spans="1:8" ht="19.5" customHeight="1">
      <c r="B2" s="6" t="s">
        <v>108</v>
      </c>
    </row>
    <row r="3" spans="1:8" ht="17.25" customHeight="1">
      <c r="B3" s="6" t="s">
        <v>111</v>
      </c>
    </row>
    <row r="4" spans="1:8">
      <c r="A4" s="7" t="s">
        <v>67</v>
      </c>
      <c r="B4" s="8" t="s">
        <v>68</v>
      </c>
      <c r="C4" s="9" t="s">
        <v>36</v>
      </c>
      <c r="D4" s="10" t="s">
        <v>37</v>
      </c>
      <c r="E4" s="91" t="s">
        <v>38</v>
      </c>
      <c r="F4" s="92" t="s">
        <v>39</v>
      </c>
      <c r="G4" s="11" t="s">
        <v>40</v>
      </c>
    </row>
    <row r="5" spans="1:8">
      <c r="D5" s="12"/>
      <c r="E5" s="13"/>
      <c r="F5" s="12"/>
      <c r="G5" s="14"/>
    </row>
    <row r="6" spans="1:8" ht="15.75">
      <c r="A6" s="176" t="s">
        <v>1</v>
      </c>
      <c r="B6" s="6" t="s">
        <v>96</v>
      </c>
      <c r="C6" s="15" t="s">
        <v>55</v>
      </c>
      <c r="D6" s="16">
        <v>120</v>
      </c>
      <c r="E6" s="88">
        <v>5.95</v>
      </c>
      <c r="F6" s="13">
        <f>ROUND((D6*E6),2)</f>
        <v>714</v>
      </c>
      <c r="G6" s="18" t="s">
        <v>2</v>
      </c>
    </row>
    <row r="7" spans="1:8" ht="15.75">
      <c r="A7" s="176"/>
      <c r="B7" s="178" t="s">
        <v>61</v>
      </c>
      <c r="C7" s="178"/>
      <c r="D7" s="178"/>
      <c r="E7" s="178"/>
      <c r="F7" s="19">
        <f>SUM(F6:F6)</f>
        <v>714</v>
      </c>
      <c r="G7" s="20" t="s">
        <v>2</v>
      </c>
    </row>
    <row r="8" spans="1:8" ht="15.75">
      <c r="A8" s="176" t="s">
        <v>3</v>
      </c>
      <c r="B8" s="6" t="s">
        <v>93</v>
      </c>
      <c r="C8" s="15" t="s">
        <v>56</v>
      </c>
      <c r="D8" s="16">
        <v>27</v>
      </c>
      <c r="E8" s="88">
        <v>1.7</v>
      </c>
      <c r="F8" s="13">
        <f>ROUND((D8*E8),2)</f>
        <v>45.9</v>
      </c>
      <c r="G8" s="18" t="s">
        <v>2</v>
      </c>
      <c r="H8" s="39" t="s">
        <v>0</v>
      </c>
    </row>
    <row r="9" spans="1:8" ht="15.75">
      <c r="A9" s="176"/>
      <c r="B9" s="93" t="s">
        <v>41</v>
      </c>
      <c r="C9" s="15" t="s">
        <v>57</v>
      </c>
      <c r="D9" s="16">
        <v>115</v>
      </c>
      <c r="E9" s="88">
        <v>0.56000000000000005</v>
      </c>
      <c r="F9" s="13">
        <f t="shared" ref="F9:F22" si="0">ROUND((D9*E9),2)</f>
        <v>64.400000000000006</v>
      </c>
      <c r="G9" s="18" t="s">
        <v>2</v>
      </c>
      <c r="H9" s="39" t="s">
        <v>0</v>
      </c>
    </row>
    <row r="10" spans="1:8" ht="15.75">
      <c r="A10" s="176"/>
      <c r="B10" s="93" t="s">
        <v>88</v>
      </c>
      <c r="C10" s="15" t="s">
        <v>57</v>
      </c>
      <c r="D10" s="16">
        <v>275</v>
      </c>
      <c r="E10" s="88">
        <v>0.64</v>
      </c>
      <c r="F10" s="13">
        <f t="shared" si="0"/>
        <v>176</v>
      </c>
      <c r="G10" s="18" t="s">
        <v>2</v>
      </c>
      <c r="H10" s="39" t="s">
        <v>0</v>
      </c>
    </row>
    <row r="11" spans="1:8" ht="15.75">
      <c r="A11" s="176"/>
      <c r="B11" s="93" t="s">
        <v>42</v>
      </c>
      <c r="C11" s="15" t="s">
        <v>57</v>
      </c>
      <c r="D11" s="53">
        <v>0</v>
      </c>
      <c r="E11" s="88">
        <v>0.46</v>
      </c>
      <c r="F11" s="13">
        <f t="shared" si="0"/>
        <v>0</v>
      </c>
      <c r="G11" s="18" t="s">
        <v>2</v>
      </c>
      <c r="H11" s="39" t="s">
        <v>0</v>
      </c>
    </row>
    <row r="12" spans="1:8" ht="15.75">
      <c r="A12" s="176"/>
      <c r="B12" s="93" t="s">
        <v>43</v>
      </c>
      <c r="C12" s="15" t="s">
        <v>57</v>
      </c>
      <c r="D12" s="53">
        <v>52</v>
      </c>
      <c r="E12" s="88">
        <v>0.51</v>
      </c>
      <c r="F12" s="13">
        <f t="shared" si="0"/>
        <v>26.52</v>
      </c>
      <c r="G12" s="18" t="s">
        <v>2</v>
      </c>
    </row>
    <row r="13" spans="1:8" ht="15.75">
      <c r="A13" s="176"/>
      <c r="B13" s="6" t="s">
        <v>44</v>
      </c>
      <c r="C13" s="15" t="s">
        <v>58</v>
      </c>
      <c r="D13" s="53">
        <v>0.33</v>
      </c>
      <c r="E13" s="88">
        <v>85</v>
      </c>
      <c r="F13" s="13">
        <f t="shared" si="0"/>
        <v>28.05</v>
      </c>
      <c r="G13" s="18" t="s">
        <v>2</v>
      </c>
    </row>
    <row r="14" spans="1:8" ht="15.75">
      <c r="A14" s="176"/>
      <c r="B14" s="6" t="s">
        <v>105</v>
      </c>
      <c r="C14" s="15" t="s">
        <v>54</v>
      </c>
      <c r="D14" s="53">
        <v>1</v>
      </c>
      <c r="E14" s="89">
        <v>30.44</v>
      </c>
      <c r="F14" s="13">
        <f t="shared" si="0"/>
        <v>30.44</v>
      </c>
      <c r="G14" s="18" t="s">
        <v>2</v>
      </c>
    </row>
    <row r="15" spans="1:8" ht="15.75">
      <c r="A15" s="176"/>
      <c r="B15" s="6" t="s">
        <v>107</v>
      </c>
      <c r="C15" s="15" t="s">
        <v>54</v>
      </c>
      <c r="D15" s="53">
        <v>1</v>
      </c>
      <c r="E15" s="89">
        <v>0</v>
      </c>
      <c r="F15" s="13">
        <f t="shared" si="0"/>
        <v>0</v>
      </c>
      <c r="G15" s="18" t="s">
        <v>2</v>
      </c>
    </row>
    <row r="16" spans="1:8" ht="15.75">
      <c r="A16" s="176"/>
      <c r="B16" s="6" t="s">
        <v>45</v>
      </c>
      <c r="C16" s="15" t="s">
        <v>55</v>
      </c>
      <c r="D16" s="53">
        <f>$D$6</f>
        <v>120</v>
      </c>
      <c r="E16" s="89">
        <v>0.2</v>
      </c>
      <c r="F16" s="13">
        <f t="shared" si="0"/>
        <v>24</v>
      </c>
      <c r="G16" s="18" t="s">
        <v>2</v>
      </c>
      <c r="H16" s="39" t="s">
        <v>0</v>
      </c>
    </row>
    <row r="17" spans="1:8" ht="15.75">
      <c r="A17" s="176"/>
      <c r="B17" s="6" t="s">
        <v>46</v>
      </c>
      <c r="C17" s="15" t="s">
        <v>55</v>
      </c>
      <c r="D17" s="53">
        <f>$D$6</f>
        <v>120</v>
      </c>
      <c r="E17" s="89">
        <v>0.6</v>
      </c>
      <c r="F17" s="13">
        <f t="shared" si="0"/>
        <v>72</v>
      </c>
      <c r="G17" s="18" t="s">
        <v>2</v>
      </c>
      <c r="H17" s="39" t="s">
        <v>0</v>
      </c>
    </row>
    <row r="18" spans="1:8" ht="15.75">
      <c r="A18" s="176"/>
      <c r="B18" s="6" t="s">
        <v>47</v>
      </c>
      <c r="C18" s="15" t="s">
        <v>54</v>
      </c>
      <c r="D18" s="53">
        <v>1</v>
      </c>
      <c r="E18" s="88">
        <v>79.989999999999995</v>
      </c>
      <c r="F18" s="13">
        <f t="shared" si="0"/>
        <v>79.989999999999995</v>
      </c>
      <c r="G18" s="18" t="s">
        <v>2</v>
      </c>
    </row>
    <row r="19" spans="1:8" ht="15.75">
      <c r="A19" s="176"/>
      <c r="B19" s="6" t="s">
        <v>86</v>
      </c>
      <c r="C19" s="15" t="s">
        <v>54</v>
      </c>
      <c r="D19" s="53">
        <v>1</v>
      </c>
      <c r="E19" s="88">
        <v>12</v>
      </c>
      <c r="F19" s="13">
        <f t="shared" ref="F19" si="1">ROUND((D19*E19),2)</f>
        <v>12</v>
      </c>
      <c r="G19" s="18" t="s">
        <v>2</v>
      </c>
    </row>
    <row r="20" spans="1:8" ht="15.75">
      <c r="A20" s="176"/>
      <c r="B20" s="6" t="s">
        <v>87</v>
      </c>
      <c r="C20" s="15" t="s">
        <v>54</v>
      </c>
      <c r="D20" s="53">
        <v>1</v>
      </c>
      <c r="E20" s="88">
        <v>6</v>
      </c>
      <c r="F20" s="13">
        <f t="shared" si="0"/>
        <v>6</v>
      </c>
      <c r="G20" s="18" t="s">
        <v>2</v>
      </c>
    </row>
    <row r="21" spans="1:8" ht="15.75">
      <c r="A21" s="176"/>
      <c r="B21" s="6" t="s">
        <v>48</v>
      </c>
      <c r="C21" s="15" t="s">
        <v>59</v>
      </c>
      <c r="D21" s="53">
        <v>2</v>
      </c>
      <c r="E21" s="89">
        <v>14.91</v>
      </c>
      <c r="F21" s="13">
        <f t="shared" si="0"/>
        <v>29.82</v>
      </c>
      <c r="G21" s="18" t="s">
        <v>2</v>
      </c>
    </row>
    <row r="22" spans="1:8" ht="15.75">
      <c r="A22" s="176"/>
      <c r="B22" s="100" t="s">
        <v>69</v>
      </c>
      <c r="C22" s="15" t="s">
        <v>53</v>
      </c>
      <c r="D22" s="13">
        <f>(F18+SUM(F8:F15, F21))*6/12</f>
        <v>240.56000000000003</v>
      </c>
      <c r="E22" s="90">
        <v>8.5000000000000006E-2</v>
      </c>
      <c r="F22" s="13">
        <f t="shared" si="0"/>
        <v>20.45</v>
      </c>
      <c r="G22" s="18" t="s">
        <v>2</v>
      </c>
    </row>
    <row r="23" spans="1:8" ht="16.5" thickBot="1">
      <c r="A23" s="177"/>
      <c r="B23" s="179" t="s">
        <v>49</v>
      </c>
      <c r="C23" s="179"/>
      <c r="D23" s="179"/>
      <c r="E23" s="179"/>
      <c r="F23" s="19">
        <f>SUM(F8:F22)</f>
        <v>615.57000000000005</v>
      </c>
      <c r="G23" s="18" t="s">
        <v>2</v>
      </c>
    </row>
    <row r="24" spans="1:8" ht="17.25" thickTop="1" thickBot="1">
      <c r="A24" s="180" t="s">
        <v>64</v>
      </c>
      <c r="B24" s="180"/>
      <c r="C24" s="180"/>
      <c r="D24" s="180"/>
      <c r="E24" s="180"/>
      <c r="F24" s="21">
        <f>F7-F23</f>
        <v>98.42999999999995</v>
      </c>
      <c r="G24" s="22" t="s">
        <v>2</v>
      </c>
      <c r="H24" s="40" t="s">
        <v>0</v>
      </c>
    </row>
    <row r="25" spans="1:8" ht="16.5" thickTop="1">
      <c r="A25" s="182" t="s">
        <v>4</v>
      </c>
      <c r="B25" s="6" t="s">
        <v>47</v>
      </c>
      <c r="C25" s="15" t="s">
        <v>54</v>
      </c>
      <c r="D25" s="53">
        <v>1</v>
      </c>
      <c r="E25" s="88">
        <v>147.15</v>
      </c>
      <c r="F25" s="13">
        <f>ROUND((D25*E25),2)</f>
        <v>147.15</v>
      </c>
      <c r="G25" s="18" t="s">
        <v>2</v>
      </c>
      <c r="H25" s="40" t="s">
        <v>0</v>
      </c>
    </row>
    <row r="26" spans="1:8" ht="15.75">
      <c r="A26" s="176"/>
      <c r="B26" s="181" t="s">
        <v>50</v>
      </c>
      <c r="C26" s="181"/>
      <c r="D26" s="181"/>
      <c r="E26" s="181"/>
      <c r="F26" s="19">
        <f>SUM(F25:F25)</f>
        <v>147.15</v>
      </c>
      <c r="G26" s="20" t="s">
        <v>2</v>
      </c>
      <c r="H26" s="40" t="s">
        <v>0</v>
      </c>
    </row>
    <row r="27" spans="1:8" ht="15.75">
      <c r="A27" s="176" t="s">
        <v>5</v>
      </c>
      <c r="B27" s="6" t="s">
        <v>52</v>
      </c>
      <c r="C27" s="15" t="s">
        <v>53</v>
      </c>
      <c r="D27" s="17">
        <f>F23</f>
        <v>615.57000000000005</v>
      </c>
      <c r="E27" s="90">
        <v>7.0000000000000007E-2</v>
      </c>
      <c r="F27" s="13">
        <f>ROUND((D27*E27),2)</f>
        <v>43.09</v>
      </c>
      <c r="G27" s="18" t="s">
        <v>2</v>
      </c>
    </row>
    <row r="28" spans="1:8" ht="15.75">
      <c r="A28" s="176"/>
      <c r="B28" s="181" t="s">
        <v>51</v>
      </c>
      <c r="C28" s="181"/>
      <c r="D28" s="181"/>
      <c r="E28" s="181"/>
      <c r="F28" s="19">
        <f>SUM(F27:F27)</f>
        <v>43.09</v>
      </c>
      <c r="G28" s="18" t="s">
        <v>2</v>
      </c>
      <c r="H28" s="40" t="s">
        <v>0</v>
      </c>
    </row>
    <row r="29" spans="1:8" ht="16.5" thickBot="1">
      <c r="A29" s="183" t="s">
        <v>65</v>
      </c>
      <c r="B29" s="183"/>
      <c r="C29" s="183"/>
      <c r="D29" s="183"/>
      <c r="E29" s="183"/>
      <c r="F29" s="19">
        <f>F23+F26+F28</f>
        <v>805.81000000000006</v>
      </c>
      <c r="G29" s="20" t="s">
        <v>2</v>
      </c>
      <c r="H29" s="40" t="s">
        <v>0</v>
      </c>
    </row>
    <row r="30" spans="1:8" ht="17.25" thickTop="1" thickBot="1">
      <c r="A30" s="180" t="s">
        <v>66</v>
      </c>
      <c r="B30" s="180"/>
      <c r="C30" s="180"/>
      <c r="D30" s="180"/>
      <c r="E30" s="180"/>
      <c r="F30" s="21">
        <f>F7-F29</f>
        <v>-91.810000000000059</v>
      </c>
      <c r="G30" s="98"/>
    </row>
    <row r="31" spans="1:8" ht="17.25" thickTop="1" thickBot="1">
      <c r="B31" s="97"/>
      <c r="F31" s="19"/>
      <c r="G31" s="97"/>
      <c r="H31" s="40" t="s">
        <v>0</v>
      </c>
    </row>
    <row r="32" spans="1:8" ht="15" customHeight="1">
      <c r="A32" s="23"/>
      <c r="B32" s="24"/>
      <c r="C32" s="24"/>
      <c r="D32" s="24"/>
      <c r="E32" s="25"/>
      <c r="F32" s="24"/>
      <c r="G32" s="26"/>
    </row>
    <row r="33" spans="1:8" ht="19.5" customHeight="1">
      <c r="A33" s="27" t="s">
        <v>6</v>
      </c>
      <c r="C33" s="6"/>
      <c r="E33" s="28" t="s">
        <v>7</v>
      </c>
      <c r="G33" s="29"/>
      <c r="H33" s="40" t="s">
        <v>0</v>
      </c>
    </row>
    <row r="34" spans="1:8">
      <c r="A34" s="99" t="s">
        <v>62</v>
      </c>
      <c r="C34" s="30">
        <f>($F$23)/($E$6)</f>
        <v>103.45714285714286</v>
      </c>
      <c r="D34" s="15" t="s">
        <v>55</v>
      </c>
      <c r="E34" s="41" t="s">
        <v>62</v>
      </c>
      <c r="G34" s="31">
        <f>($F$23/$D$6)</f>
        <v>5.1297500000000005</v>
      </c>
    </row>
    <row r="35" spans="1:8" ht="18.75" customHeight="1">
      <c r="A35" s="99" t="s">
        <v>63</v>
      </c>
      <c r="C35" s="30">
        <f>(F29/E6)</f>
        <v>135.43025210084033</v>
      </c>
      <c r="D35" s="15" t="s">
        <v>55</v>
      </c>
      <c r="E35" s="41" t="s">
        <v>63</v>
      </c>
      <c r="G35" s="31">
        <f>(F29/$D$6)</f>
        <v>6.7150833333333342</v>
      </c>
    </row>
    <row r="36" spans="1:8" ht="15.75" thickBot="1">
      <c r="A36" s="32"/>
      <c r="B36" s="33"/>
      <c r="C36" s="52"/>
      <c r="D36" s="52"/>
      <c r="E36" s="34"/>
      <c r="F36" s="33"/>
      <c r="G36" s="35"/>
    </row>
    <row r="56" spans="1:7">
      <c r="E56" s="41"/>
    </row>
    <row r="57" spans="1:7" ht="15" customHeight="1">
      <c r="A57" s="20"/>
      <c r="B57" s="20"/>
      <c r="C57" s="20"/>
      <c r="D57" s="20"/>
      <c r="F57" s="20"/>
      <c r="G57" s="20"/>
    </row>
    <row r="58" spans="1:7" ht="15" customHeight="1"/>
    <row r="59" spans="1:7" ht="15" customHeight="1"/>
    <row r="60" spans="1:7" ht="15" customHeight="1">
      <c r="E60" s="41"/>
    </row>
    <row r="61" spans="1:7" ht="15" customHeight="1">
      <c r="B61" s="6"/>
      <c r="C61" s="6"/>
      <c r="D61" s="6"/>
      <c r="E61" s="41"/>
    </row>
    <row r="62" spans="1:7" ht="15" customHeight="1">
      <c r="B62" s="6"/>
      <c r="C62" s="6"/>
      <c r="D62" s="6"/>
      <c r="E62" s="41"/>
    </row>
    <row r="63" spans="1:7" ht="15" customHeight="1">
      <c r="B63" s="6"/>
      <c r="C63" s="6"/>
      <c r="D63" s="6"/>
      <c r="E63" s="41"/>
    </row>
    <row r="64" spans="1:7" ht="15" customHeight="1">
      <c r="B64" s="6"/>
      <c r="C64" s="6"/>
      <c r="D64" s="6"/>
      <c r="E64" s="41"/>
    </row>
    <row r="65" spans="1:6" ht="15" customHeight="1">
      <c r="B65" s="6"/>
      <c r="C65" s="6"/>
      <c r="D65" s="6"/>
    </row>
    <row r="66" spans="1:6" ht="15" customHeight="1">
      <c r="B66" s="44"/>
      <c r="C66" s="45"/>
      <c r="D66" s="46"/>
      <c r="E66" s="42"/>
    </row>
    <row r="67" spans="1:6" ht="15" customHeight="1">
      <c r="B67" s="47"/>
      <c r="C67" s="48"/>
    </row>
    <row r="68" spans="1:6" ht="15" customHeight="1">
      <c r="B68" s="49"/>
      <c r="E68" s="50"/>
    </row>
    <row r="69" spans="1:6" ht="15" customHeight="1">
      <c r="F69" s="51"/>
    </row>
    <row r="70" spans="1:6" ht="15" customHeight="1">
      <c r="B70" s="6"/>
    </row>
    <row r="71" spans="1:6" ht="15" customHeight="1">
      <c r="B71" s="6"/>
    </row>
    <row r="72" spans="1:6" ht="15" customHeight="1">
      <c r="B72" s="6"/>
    </row>
    <row r="73" spans="1:6" ht="15" customHeight="1">
      <c r="B73" s="6"/>
    </row>
    <row r="74" spans="1:6" ht="15" customHeight="1">
      <c r="B74" s="6"/>
    </row>
    <row r="75" spans="1:6">
      <c r="B75" s="6"/>
    </row>
    <row r="77" spans="1:6">
      <c r="E77" s="41"/>
    </row>
    <row r="78" spans="1:6">
      <c r="A78" s="6"/>
      <c r="B78" s="6"/>
      <c r="C78" s="6"/>
      <c r="D78" s="6"/>
    </row>
    <row r="79" spans="1:6">
      <c r="B79" s="6"/>
    </row>
    <row r="80" spans="1:6">
      <c r="B80" s="6"/>
    </row>
    <row r="81" spans="2:2">
      <c r="B81" s="6"/>
    </row>
    <row r="82" spans="2:2">
      <c r="B82" s="6"/>
    </row>
    <row r="83" spans="2:2">
      <c r="B83" s="6"/>
    </row>
    <row r="84" spans="2:2">
      <c r="B84" s="6"/>
    </row>
    <row r="85" spans="2:2">
      <c r="B85" s="6"/>
    </row>
    <row r="86" spans="2:2">
      <c r="B86" s="6"/>
    </row>
    <row r="87" spans="2:2">
      <c r="B87" s="6"/>
    </row>
    <row r="88" spans="2:2">
      <c r="B88" s="6"/>
    </row>
    <row r="89" spans="2:2">
      <c r="B89" s="6"/>
    </row>
    <row r="90" spans="2:2">
      <c r="B90" s="6"/>
    </row>
    <row r="91" spans="2:2">
      <c r="B91" s="6"/>
    </row>
    <row r="92" spans="2:2">
      <c r="B92" s="6"/>
    </row>
    <row r="93" spans="2:2">
      <c r="B93" s="6"/>
    </row>
    <row r="94" spans="2:2">
      <c r="B94" s="6"/>
    </row>
    <row r="95" spans="2:2">
      <c r="B95" s="6"/>
    </row>
    <row r="96" spans="2:2">
      <c r="B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sheetData>
  <mergeCells count="11">
    <mergeCell ref="A30:E30"/>
    <mergeCell ref="A24:E24"/>
    <mergeCell ref="B28:E28"/>
    <mergeCell ref="A29:E29"/>
    <mergeCell ref="A6:A7"/>
    <mergeCell ref="B7:E7"/>
    <mergeCell ref="A8:A23"/>
    <mergeCell ref="B23:E23"/>
    <mergeCell ref="A25:A26"/>
    <mergeCell ref="B26:E26"/>
    <mergeCell ref="A27:A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B75AF-1A2E-47B9-A7E3-312856FC513A}">
  <dimension ref="A1:G155"/>
  <sheetViews>
    <sheetView zoomScale="90" zoomScaleNormal="90" workbookViewId="0">
      <selection activeCell="D11" sqref="D11:D20"/>
    </sheetView>
  </sheetViews>
  <sheetFormatPr defaultRowHeight="15.75"/>
  <cols>
    <col min="1" max="1" width="26" style="1" bestFit="1" customWidth="1"/>
    <col min="2" max="2" width="32.140625" style="1" bestFit="1" customWidth="1"/>
    <col min="3" max="3" width="5.7109375" style="1" bestFit="1" customWidth="1"/>
    <col min="4" max="4" width="10" style="1" bestFit="1" customWidth="1"/>
    <col min="5" max="5" width="27.85546875" style="2" bestFit="1" customWidth="1"/>
    <col min="6" max="6" width="15.85546875" style="1" bestFit="1" customWidth="1"/>
    <col min="7" max="7" width="12.140625" style="1" bestFit="1" customWidth="1"/>
  </cols>
  <sheetData>
    <row r="1" spans="1:7" ht="42">
      <c r="A1" s="3" t="s">
        <v>100</v>
      </c>
      <c r="B1" s="4"/>
      <c r="C1" s="4"/>
      <c r="D1" s="4"/>
      <c r="E1" s="5"/>
      <c r="F1" s="4"/>
      <c r="G1" s="4"/>
    </row>
    <row r="2" spans="1:7">
      <c r="B2" s="6" t="s">
        <v>108</v>
      </c>
    </row>
    <row r="3" spans="1:7">
      <c r="B3" s="6" t="s">
        <v>112</v>
      </c>
    </row>
    <row r="4" spans="1:7">
      <c r="A4" s="7" t="s">
        <v>67</v>
      </c>
      <c r="B4" s="8" t="s">
        <v>68</v>
      </c>
      <c r="C4" s="9" t="s">
        <v>36</v>
      </c>
      <c r="D4" s="10" t="s">
        <v>37</v>
      </c>
      <c r="E4" s="91" t="s">
        <v>38</v>
      </c>
      <c r="F4" s="92" t="s">
        <v>39</v>
      </c>
      <c r="G4" s="11" t="s">
        <v>40</v>
      </c>
    </row>
    <row r="5" spans="1:7">
      <c r="D5" s="12"/>
      <c r="E5" s="13"/>
      <c r="F5" s="12"/>
      <c r="G5" s="14"/>
    </row>
    <row r="6" spans="1:7">
      <c r="A6" s="176" t="s">
        <v>1</v>
      </c>
      <c r="B6" s="6" t="s">
        <v>60</v>
      </c>
      <c r="C6" s="15" t="s">
        <v>55</v>
      </c>
      <c r="D6" s="16">
        <v>170</v>
      </c>
      <c r="E6" s="88">
        <v>5.95</v>
      </c>
      <c r="F6" s="13">
        <f>ROUND((D6*E6),2)</f>
        <v>1011.5</v>
      </c>
      <c r="G6" s="18" t="s">
        <v>2</v>
      </c>
    </row>
    <row r="7" spans="1:7">
      <c r="A7" s="176"/>
      <c r="B7" s="178" t="s">
        <v>61</v>
      </c>
      <c r="C7" s="178"/>
      <c r="D7" s="178"/>
      <c r="E7" s="178"/>
      <c r="F7" s="19">
        <f>SUM(F6:F6)</f>
        <v>1011.5</v>
      </c>
      <c r="G7" s="20" t="s">
        <v>2</v>
      </c>
    </row>
    <row r="8" spans="1:7">
      <c r="A8" s="176" t="s">
        <v>3</v>
      </c>
      <c r="B8" s="6" t="s">
        <v>93</v>
      </c>
      <c r="C8" s="15" t="s">
        <v>56</v>
      </c>
      <c r="D8" s="16">
        <v>30</v>
      </c>
      <c r="E8" s="88">
        <v>2.0299999999999998</v>
      </c>
      <c r="F8" s="13">
        <f>ROUND((D8*E8),2)</f>
        <v>60.9</v>
      </c>
      <c r="G8" s="18" t="s">
        <v>2</v>
      </c>
    </row>
    <row r="9" spans="1:7">
      <c r="A9" s="176"/>
      <c r="B9" s="93" t="s">
        <v>41</v>
      </c>
      <c r="C9" s="15" t="s">
        <v>57</v>
      </c>
      <c r="D9" s="16">
        <v>163</v>
      </c>
      <c r="E9" s="88">
        <v>0.56000000000000005</v>
      </c>
      <c r="F9" s="13">
        <f t="shared" ref="F9:F21" si="0">ROUND((D9*E9),2)</f>
        <v>91.28</v>
      </c>
      <c r="G9" s="18" t="s">
        <v>2</v>
      </c>
    </row>
    <row r="10" spans="1:7">
      <c r="A10" s="176"/>
      <c r="B10" s="93" t="s">
        <v>88</v>
      </c>
      <c r="C10" s="15" t="s">
        <v>57</v>
      </c>
      <c r="D10" s="16">
        <v>388</v>
      </c>
      <c r="E10" s="88">
        <v>0.64</v>
      </c>
      <c r="F10" s="13">
        <f t="shared" si="0"/>
        <v>248.32</v>
      </c>
      <c r="G10" s="18" t="s">
        <v>2</v>
      </c>
    </row>
    <row r="11" spans="1:7">
      <c r="A11" s="176"/>
      <c r="B11" s="93" t="s">
        <v>42</v>
      </c>
      <c r="C11" s="15" t="s">
        <v>57</v>
      </c>
      <c r="D11" s="53">
        <v>0</v>
      </c>
      <c r="E11" s="88">
        <v>0.46</v>
      </c>
      <c r="F11" s="13">
        <f t="shared" si="0"/>
        <v>0</v>
      </c>
      <c r="G11" s="18" t="s">
        <v>2</v>
      </c>
    </row>
    <row r="12" spans="1:7">
      <c r="A12" s="176"/>
      <c r="B12" s="93" t="s">
        <v>43</v>
      </c>
      <c r="C12" s="15" t="s">
        <v>57</v>
      </c>
      <c r="D12" s="53">
        <v>74</v>
      </c>
      <c r="E12" s="88">
        <v>0.51</v>
      </c>
      <c r="F12" s="13">
        <f t="shared" si="0"/>
        <v>37.74</v>
      </c>
      <c r="G12" s="18" t="s">
        <v>2</v>
      </c>
    </row>
    <row r="13" spans="1:7">
      <c r="A13" s="176"/>
      <c r="B13" s="6" t="s">
        <v>44</v>
      </c>
      <c r="C13" s="15" t="s">
        <v>58</v>
      </c>
      <c r="D13" s="53">
        <v>0.33</v>
      </c>
      <c r="E13" s="88">
        <v>85</v>
      </c>
      <c r="F13" s="13">
        <f t="shared" si="0"/>
        <v>28.05</v>
      </c>
      <c r="G13" s="18" t="s">
        <v>2</v>
      </c>
    </row>
    <row r="14" spans="1:7">
      <c r="A14" s="176"/>
      <c r="B14" s="6" t="s">
        <v>105</v>
      </c>
      <c r="C14" s="15" t="s">
        <v>54</v>
      </c>
      <c r="D14" s="53">
        <v>1</v>
      </c>
      <c r="E14" s="89">
        <v>39.270000000000003</v>
      </c>
      <c r="F14" s="13">
        <f t="shared" si="0"/>
        <v>39.270000000000003</v>
      </c>
      <c r="G14" s="18" t="s">
        <v>2</v>
      </c>
    </row>
    <row r="15" spans="1:7">
      <c r="A15" s="176"/>
      <c r="B15" s="6" t="s">
        <v>107</v>
      </c>
      <c r="C15" s="15" t="s">
        <v>54</v>
      </c>
      <c r="D15" s="53">
        <v>1</v>
      </c>
      <c r="E15" s="89">
        <v>0</v>
      </c>
      <c r="F15" s="13">
        <f t="shared" si="0"/>
        <v>0</v>
      </c>
      <c r="G15" s="18" t="s">
        <v>2</v>
      </c>
    </row>
    <row r="16" spans="1:7">
      <c r="A16" s="176"/>
      <c r="B16" s="6" t="s">
        <v>45</v>
      </c>
      <c r="C16" s="15" t="s">
        <v>55</v>
      </c>
      <c r="D16" s="53">
        <f>$D$6</f>
        <v>170</v>
      </c>
      <c r="E16" s="89">
        <v>0.2</v>
      </c>
      <c r="F16" s="13">
        <f t="shared" si="0"/>
        <v>34</v>
      </c>
      <c r="G16" s="18" t="s">
        <v>2</v>
      </c>
    </row>
    <row r="17" spans="1:7">
      <c r="A17" s="176"/>
      <c r="B17" s="6" t="s">
        <v>46</v>
      </c>
      <c r="C17" s="15" t="s">
        <v>55</v>
      </c>
      <c r="D17" s="53">
        <f>$D$6</f>
        <v>170</v>
      </c>
      <c r="E17" s="89">
        <v>0.6</v>
      </c>
      <c r="F17" s="13">
        <f t="shared" si="0"/>
        <v>102</v>
      </c>
      <c r="G17" s="18" t="s">
        <v>2</v>
      </c>
    </row>
    <row r="18" spans="1:7">
      <c r="A18" s="176"/>
      <c r="B18" s="6" t="s">
        <v>47</v>
      </c>
      <c r="C18" s="15" t="s">
        <v>54</v>
      </c>
      <c r="D18" s="53">
        <v>1</v>
      </c>
      <c r="E18" s="88">
        <v>82.72</v>
      </c>
      <c r="F18" s="13">
        <f t="shared" si="0"/>
        <v>82.72</v>
      </c>
      <c r="G18" s="18" t="s">
        <v>2</v>
      </c>
    </row>
    <row r="19" spans="1:7">
      <c r="A19" s="176"/>
      <c r="B19" s="6" t="s">
        <v>90</v>
      </c>
      <c r="C19" s="15" t="s">
        <v>54</v>
      </c>
      <c r="D19" s="53">
        <v>1</v>
      </c>
      <c r="E19" s="88">
        <v>16</v>
      </c>
      <c r="F19" s="13">
        <f t="shared" si="0"/>
        <v>16</v>
      </c>
      <c r="G19" s="18" t="s">
        <v>2</v>
      </c>
    </row>
    <row r="20" spans="1:7">
      <c r="A20" s="176"/>
      <c r="B20" s="6" t="s">
        <v>48</v>
      </c>
      <c r="C20" s="15" t="s">
        <v>59</v>
      </c>
      <c r="D20" s="53">
        <v>1.58</v>
      </c>
      <c r="E20" s="89">
        <v>14.91</v>
      </c>
      <c r="F20" s="13">
        <f t="shared" si="0"/>
        <v>23.56</v>
      </c>
      <c r="G20" s="18" t="s">
        <v>2</v>
      </c>
    </row>
    <row r="21" spans="1:7">
      <c r="A21" s="176"/>
      <c r="B21" s="100" t="s">
        <v>69</v>
      </c>
      <c r="C21" s="15" t="s">
        <v>53</v>
      </c>
      <c r="D21" s="13">
        <f>(F18+SUM(F8:F15,F20))*6/12</f>
        <v>305.92</v>
      </c>
      <c r="E21" s="90">
        <v>8.5000000000000006E-2</v>
      </c>
      <c r="F21" s="13">
        <f t="shared" si="0"/>
        <v>26</v>
      </c>
      <c r="G21" s="18" t="s">
        <v>2</v>
      </c>
    </row>
    <row r="22" spans="1:7" ht="16.5" thickBot="1">
      <c r="A22" s="177"/>
      <c r="B22" s="179" t="s">
        <v>49</v>
      </c>
      <c r="C22" s="179"/>
      <c r="D22" s="179"/>
      <c r="E22" s="179"/>
      <c r="F22" s="19">
        <f>SUM(F8:F21)</f>
        <v>789.83999999999992</v>
      </c>
      <c r="G22" s="18" t="s">
        <v>2</v>
      </c>
    </row>
    <row r="23" spans="1:7" ht="17.25" thickTop="1" thickBot="1">
      <c r="A23" s="180" t="s">
        <v>64</v>
      </c>
      <c r="B23" s="180"/>
      <c r="C23" s="180"/>
      <c r="D23" s="180"/>
      <c r="E23" s="180"/>
      <c r="F23" s="21">
        <f>F7-F22</f>
        <v>221.66000000000008</v>
      </c>
      <c r="G23" s="22" t="s">
        <v>2</v>
      </c>
    </row>
    <row r="24" spans="1:7" ht="16.5" thickTop="1">
      <c r="A24" s="182" t="s">
        <v>4</v>
      </c>
      <c r="B24" s="6" t="s">
        <v>47</v>
      </c>
      <c r="C24" s="15" t="s">
        <v>54</v>
      </c>
      <c r="D24" s="53">
        <v>1</v>
      </c>
      <c r="E24" s="88">
        <v>143.27000000000001</v>
      </c>
      <c r="F24" s="13">
        <f>ROUND((D24*E24),2)</f>
        <v>143.27000000000001</v>
      </c>
      <c r="G24" s="18" t="s">
        <v>2</v>
      </c>
    </row>
    <row r="25" spans="1:7">
      <c r="A25" s="176"/>
      <c r="B25" s="181" t="s">
        <v>50</v>
      </c>
      <c r="C25" s="181"/>
      <c r="D25" s="181"/>
      <c r="E25" s="181"/>
      <c r="F25" s="19">
        <f>SUM(F24:F24)</f>
        <v>143.27000000000001</v>
      </c>
      <c r="G25" s="20" t="s">
        <v>2</v>
      </c>
    </row>
    <row r="26" spans="1:7">
      <c r="A26" s="176" t="s">
        <v>5</v>
      </c>
      <c r="B26" s="6" t="s">
        <v>52</v>
      </c>
      <c r="C26" s="15" t="s">
        <v>53</v>
      </c>
      <c r="D26" s="17">
        <f>(F22)</f>
        <v>789.83999999999992</v>
      </c>
      <c r="E26" s="90">
        <v>7.0000000000000007E-2</v>
      </c>
      <c r="F26" s="13">
        <f>ROUND((D26*E26),2)</f>
        <v>55.29</v>
      </c>
      <c r="G26" s="18" t="s">
        <v>2</v>
      </c>
    </row>
    <row r="27" spans="1:7">
      <c r="A27" s="176"/>
      <c r="B27" s="181" t="s">
        <v>51</v>
      </c>
      <c r="C27" s="181"/>
      <c r="D27" s="181"/>
      <c r="E27" s="181"/>
      <c r="F27" s="19">
        <f>SUM(F26:F26)</f>
        <v>55.29</v>
      </c>
      <c r="G27" s="18" t="s">
        <v>2</v>
      </c>
    </row>
    <row r="28" spans="1:7" ht="16.5" thickBot="1">
      <c r="A28" s="183" t="s">
        <v>65</v>
      </c>
      <c r="B28" s="183"/>
      <c r="C28" s="183"/>
      <c r="D28" s="183"/>
      <c r="E28" s="183"/>
      <c r="F28" s="19">
        <f>F22+F25+F27</f>
        <v>988.39999999999986</v>
      </c>
      <c r="G28" s="20" t="s">
        <v>2</v>
      </c>
    </row>
    <row r="29" spans="1:7" ht="17.25" thickTop="1" thickBot="1">
      <c r="A29" s="180" t="s">
        <v>66</v>
      </c>
      <c r="B29" s="180"/>
      <c r="C29" s="180"/>
      <c r="D29" s="180"/>
      <c r="E29" s="180"/>
      <c r="F29" s="21">
        <f>F7-F28</f>
        <v>23.100000000000136</v>
      </c>
      <c r="G29" s="98"/>
    </row>
    <row r="30" spans="1:7" ht="17.25" thickTop="1" thickBot="1">
      <c r="B30" s="97"/>
      <c r="F30" s="19"/>
      <c r="G30" s="97"/>
    </row>
    <row r="31" spans="1:7">
      <c r="A31" s="23"/>
      <c r="B31" s="24"/>
      <c r="C31" s="24"/>
      <c r="D31" s="24"/>
      <c r="E31" s="25"/>
      <c r="F31" s="24"/>
      <c r="G31" s="26"/>
    </row>
    <row r="32" spans="1:7">
      <c r="A32" s="27" t="s">
        <v>6</v>
      </c>
      <c r="C32" s="6"/>
      <c r="E32" s="28" t="s">
        <v>7</v>
      </c>
      <c r="G32" s="29"/>
    </row>
    <row r="33" spans="1:7">
      <c r="A33" s="99" t="s">
        <v>62</v>
      </c>
      <c r="C33" s="30">
        <f>($F$22)/($E$6)</f>
        <v>132.74621848739494</v>
      </c>
      <c r="D33" s="15" t="s">
        <v>55</v>
      </c>
      <c r="E33" s="41" t="s">
        <v>62</v>
      </c>
      <c r="G33" s="31">
        <f>($F$22/$D$6)</f>
        <v>4.6461176470588228</v>
      </c>
    </row>
    <row r="34" spans="1:7">
      <c r="A34" s="99" t="s">
        <v>63</v>
      </c>
      <c r="C34" s="30">
        <f>(F28/E6)</f>
        <v>166.11764705882351</v>
      </c>
      <c r="D34" s="15" t="s">
        <v>55</v>
      </c>
      <c r="E34" s="41" t="s">
        <v>63</v>
      </c>
      <c r="G34" s="31">
        <f>(F28/$D$6)</f>
        <v>5.8141176470588229</v>
      </c>
    </row>
    <row r="35" spans="1:7" ht="16.5" thickBot="1">
      <c r="A35" s="32"/>
      <c r="B35" s="33"/>
      <c r="C35" s="52"/>
      <c r="D35" s="52"/>
      <c r="E35" s="34"/>
      <c r="F35" s="33"/>
      <c r="G35" s="35"/>
    </row>
    <row r="36" spans="1:7">
      <c r="A36" s="95"/>
      <c r="D36" s="94"/>
      <c r="E36" s="96"/>
      <c r="F36" s="94"/>
      <c r="G36" s="94"/>
    </row>
    <row r="37" spans="1:7">
      <c r="A37" s="94"/>
      <c r="G37" s="94"/>
    </row>
    <row r="38" spans="1:7" ht="15">
      <c r="A38"/>
      <c r="B38"/>
      <c r="C38"/>
      <c r="D38"/>
      <c r="E38" s="42"/>
      <c r="F38"/>
      <c r="G38"/>
    </row>
    <row r="39" spans="1:7">
      <c r="G39"/>
    </row>
    <row r="40" spans="1:7">
      <c r="E40" s="43"/>
      <c r="G40"/>
    </row>
    <row r="41" spans="1:7">
      <c r="G41"/>
    </row>
    <row r="47" spans="1:7">
      <c r="G47"/>
    </row>
    <row r="48" spans="1:7">
      <c r="G48"/>
    </row>
    <row r="49" spans="7:7">
      <c r="G49"/>
    </row>
    <row r="73" spans="1:7">
      <c r="E73" s="41"/>
    </row>
    <row r="74" spans="1:7">
      <c r="A74" s="20"/>
      <c r="B74" s="20"/>
      <c r="C74" s="20"/>
      <c r="D74" s="20"/>
      <c r="F74" s="20"/>
      <c r="G74" s="20"/>
    </row>
    <row r="77" spans="1:7">
      <c r="E77" s="41"/>
    </row>
    <row r="78" spans="1:7">
      <c r="B78" s="6"/>
      <c r="C78" s="6"/>
      <c r="D78" s="6"/>
      <c r="E78" s="41"/>
    </row>
    <row r="79" spans="1:7">
      <c r="B79" s="6"/>
      <c r="C79" s="6"/>
      <c r="D79" s="6"/>
      <c r="E79" s="41"/>
    </row>
    <row r="80" spans="1:7">
      <c r="B80" s="6"/>
      <c r="C80" s="6"/>
      <c r="D80" s="6"/>
      <c r="E80" s="41"/>
    </row>
    <row r="81" spans="1:6">
      <c r="B81" s="6"/>
      <c r="C81" s="6"/>
      <c r="D81" s="6"/>
      <c r="E81" s="41"/>
    </row>
    <row r="82" spans="1:6">
      <c r="B82" s="6"/>
      <c r="C82" s="6"/>
      <c r="D82" s="6"/>
    </row>
    <row r="83" spans="1:6" ht="69">
      <c r="B83" s="44"/>
      <c r="C83" s="45"/>
      <c r="D83" s="46"/>
      <c r="E83" s="42"/>
    </row>
    <row r="84" spans="1:6" ht="22.5">
      <c r="B84" s="47"/>
      <c r="C84" s="48"/>
    </row>
    <row r="85" spans="1:6" ht="19.5">
      <c r="B85" s="49"/>
      <c r="E85" s="50"/>
    </row>
    <row r="86" spans="1:6" ht="19.5">
      <c r="F86" s="51"/>
    </row>
    <row r="87" spans="1:6">
      <c r="B87" s="6"/>
    </row>
    <row r="88" spans="1:6">
      <c r="B88" s="6"/>
    </row>
    <row r="89" spans="1:6">
      <c r="B89" s="6"/>
    </row>
    <row r="90" spans="1:6">
      <c r="B90" s="6"/>
    </row>
    <row r="91" spans="1:6">
      <c r="B91" s="6"/>
    </row>
    <row r="92" spans="1:6">
      <c r="B92" s="6"/>
    </row>
    <row r="94" spans="1:6">
      <c r="E94" s="41"/>
    </row>
    <row r="95" spans="1:6">
      <c r="A95" s="6"/>
      <c r="B95" s="6"/>
      <c r="C95" s="6"/>
      <c r="D95" s="6"/>
    </row>
    <row r="96" spans="1:6">
      <c r="B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sheetData>
  <mergeCells count="11">
    <mergeCell ref="A26:A27"/>
    <mergeCell ref="B27:E27"/>
    <mergeCell ref="A28:E28"/>
    <mergeCell ref="A29:E29"/>
    <mergeCell ref="A6:A7"/>
    <mergeCell ref="B7:E7"/>
    <mergeCell ref="A8:A22"/>
    <mergeCell ref="B22:E22"/>
    <mergeCell ref="A23:E23"/>
    <mergeCell ref="A24:A25"/>
    <mergeCell ref="B25:E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5ADC-E0BA-447F-A48C-4A3B0BA0EB10}">
  <dimension ref="A1:G74"/>
  <sheetViews>
    <sheetView topLeftCell="A31" zoomScale="80" zoomScaleNormal="80" workbookViewId="0">
      <selection activeCell="B38" sqref="B38"/>
    </sheetView>
  </sheetViews>
  <sheetFormatPr defaultRowHeight="15"/>
  <cols>
    <col min="1" max="1" width="9.7109375" customWidth="1"/>
    <col min="2" max="2" width="41.7109375" customWidth="1"/>
    <col min="3" max="3" width="7.7109375" bestFit="1" customWidth="1"/>
    <col min="4" max="4" width="9.5703125" bestFit="1" customWidth="1"/>
    <col min="5" max="5" width="11.140625" bestFit="1" customWidth="1"/>
    <col min="6" max="6" width="12.140625" bestFit="1" customWidth="1"/>
    <col min="7" max="7" width="13.140625" customWidth="1"/>
  </cols>
  <sheetData>
    <row r="1" spans="1:7" ht="15.75">
      <c r="A1" s="54" t="s">
        <v>94</v>
      </c>
      <c r="B1" s="55"/>
      <c r="C1" s="55"/>
      <c r="D1" s="55"/>
      <c r="E1" s="56"/>
      <c r="F1" s="55"/>
      <c r="G1" s="55"/>
    </row>
    <row r="2" spans="1:7" ht="16.5" thickBot="1">
      <c r="A2" s="57"/>
      <c r="B2" s="58" t="s">
        <v>8</v>
      </c>
      <c r="C2" s="59"/>
      <c r="D2" s="59"/>
      <c r="E2" s="60"/>
      <c r="F2" s="59"/>
      <c r="G2" s="61"/>
    </row>
    <row r="3" spans="1:7" ht="15.75">
      <c r="A3" s="62" t="s">
        <v>9</v>
      </c>
      <c r="B3" s="63" t="s">
        <v>10</v>
      </c>
      <c r="C3" s="64" t="s">
        <v>11</v>
      </c>
      <c r="D3" s="64" t="s">
        <v>12</v>
      </c>
      <c r="E3" s="17" t="s">
        <v>13</v>
      </c>
      <c r="F3" s="64" t="s">
        <v>14</v>
      </c>
      <c r="G3" s="65" t="s">
        <v>15</v>
      </c>
    </row>
    <row r="4" spans="1:7" ht="15.75">
      <c r="A4" s="66"/>
      <c r="B4" s="67"/>
      <c r="C4" s="68" t="s">
        <v>16</v>
      </c>
      <c r="D4" s="68" t="s">
        <v>17</v>
      </c>
      <c r="E4" s="69" t="s">
        <v>17</v>
      </c>
      <c r="F4" s="68" t="s">
        <v>18</v>
      </c>
      <c r="G4" s="70" t="s">
        <v>18</v>
      </c>
    </row>
    <row r="5" spans="1:7" ht="15.75">
      <c r="A5" s="71"/>
      <c r="B5" s="72"/>
      <c r="C5" s="64"/>
      <c r="D5" s="64"/>
      <c r="E5" s="17"/>
      <c r="F5" s="64"/>
      <c r="G5" s="65"/>
    </row>
    <row r="6" spans="1:7" ht="15.75">
      <c r="A6" s="73" t="s">
        <v>19</v>
      </c>
      <c r="B6" s="63" t="s">
        <v>24</v>
      </c>
      <c r="C6" s="64">
        <v>1</v>
      </c>
      <c r="D6" s="64">
        <v>0.12</v>
      </c>
      <c r="E6" s="74">
        <v>0.1</v>
      </c>
      <c r="F6" s="17">
        <v>5.39</v>
      </c>
      <c r="G6" s="75">
        <v>14.38</v>
      </c>
    </row>
    <row r="7" spans="1:7" ht="15.75">
      <c r="A7" s="73" t="s">
        <v>19</v>
      </c>
      <c r="B7" s="63" t="s">
        <v>25</v>
      </c>
      <c r="C7" s="64">
        <v>1</v>
      </c>
      <c r="D7" s="64">
        <v>0.08</v>
      </c>
      <c r="E7" s="74">
        <v>7.0000000000000007E-2</v>
      </c>
      <c r="F7" s="17">
        <v>5.43</v>
      </c>
      <c r="G7" s="75">
        <v>12.25</v>
      </c>
    </row>
    <row r="8" spans="1:7" ht="15.75">
      <c r="A8" s="73" t="s">
        <v>20</v>
      </c>
      <c r="B8" s="63" t="s">
        <v>26</v>
      </c>
      <c r="C8" s="64">
        <v>1</v>
      </c>
      <c r="D8" s="64">
        <v>0.14000000000000001</v>
      </c>
      <c r="E8" s="74">
        <v>0.12</v>
      </c>
      <c r="F8" s="17">
        <v>7.75</v>
      </c>
      <c r="G8" s="75">
        <v>36.380000000000003</v>
      </c>
    </row>
    <row r="9" spans="1:7" ht="15.75">
      <c r="A9" s="76">
        <v>5</v>
      </c>
      <c r="B9" s="63" t="s">
        <v>27</v>
      </c>
      <c r="C9" s="64">
        <v>4</v>
      </c>
      <c r="D9" s="64">
        <v>0.1</v>
      </c>
      <c r="E9" s="74">
        <v>0.08</v>
      </c>
      <c r="F9" s="17">
        <v>17.760000000000002</v>
      </c>
      <c r="G9" s="75">
        <v>32</v>
      </c>
    </row>
    <row r="10" spans="1:7" ht="15.75">
      <c r="A10" s="76">
        <v>5</v>
      </c>
      <c r="B10" s="63" t="s">
        <v>28</v>
      </c>
      <c r="C10" s="64">
        <v>1</v>
      </c>
      <c r="D10" s="64">
        <v>0.14000000000000001</v>
      </c>
      <c r="E10" s="74">
        <v>0.12</v>
      </c>
      <c r="F10" s="17">
        <v>42.8</v>
      </c>
      <c r="G10" s="75">
        <v>62.94</v>
      </c>
    </row>
    <row r="11" spans="1:7" ht="15.75">
      <c r="A11" s="76">
        <v>5</v>
      </c>
      <c r="B11" s="63" t="s">
        <v>29</v>
      </c>
      <c r="C11" s="64">
        <v>1</v>
      </c>
      <c r="D11" s="64">
        <v>0.12</v>
      </c>
      <c r="E11" s="74">
        <v>0.1</v>
      </c>
      <c r="F11" s="17">
        <v>5.7</v>
      </c>
      <c r="G11" s="75">
        <v>8.58</v>
      </c>
    </row>
    <row r="12" spans="1:7" ht="15.75">
      <c r="A12" s="76"/>
      <c r="B12" s="63"/>
      <c r="C12" s="64"/>
      <c r="D12" s="64"/>
      <c r="E12" s="74"/>
      <c r="F12" s="17"/>
      <c r="G12" s="75"/>
    </row>
    <row r="13" spans="1:7" ht="15.75">
      <c r="A13" s="77"/>
      <c r="B13" s="72"/>
      <c r="C13" s="78"/>
      <c r="D13" s="78"/>
      <c r="E13" s="79"/>
      <c r="F13" s="78"/>
      <c r="G13" s="80"/>
    </row>
    <row r="14" spans="1:7" ht="15.75">
      <c r="A14" s="71" t="s">
        <v>21</v>
      </c>
      <c r="B14" s="72"/>
      <c r="C14" s="64" t="s">
        <v>0</v>
      </c>
      <c r="D14" s="64" t="s">
        <v>0</v>
      </c>
      <c r="E14" s="74" t="s">
        <v>0</v>
      </c>
      <c r="F14" s="64" t="s">
        <v>0</v>
      </c>
      <c r="G14" s="65" t="s">
        <v>0</v>
      </c>
    </row>
    <row r="15" spans="1:7" ht="15.75">
      <c r="A15" s="71" t="s">
        <v>22</v>
      </c>
      <c r="B15" s="72"/>
      <c r="C15" s="64" t="s">
        <v>0</v>
      </c>
      <c r="D15" s="64">
        <v>0.70000000000000007</v>
      </c>
      <c r="E15" s="74">
        <v>0.59000000000000008</v>
      </c>
      <c r="F15" s="17">
        <v>84.83</v>
      </c>
      <c r="G15" s="75">
        <v>166.53</v>
      </c>
    </row>
    <row r="16" spans="1:7" ht="15.75">
      <c r="A16" s="71"/>
      <c r="B16" s="72"/>
      <c r="C16" s="64"/>
      <c r="D16" s="64"/>
      <c r="E16" s="74"/>
      <c r="F16" s="64"/>
      <c r="G16" s="65"/>
    </row>
    <row r="17" spans="1:7" ht="15.75">
      <c r="A17" s="71" t="s">
        <v>23</v>
      </c>
      <c r="B17" s="72"/>
      <c r="C17" s="64"/>
      <c r="D17" s="64">
        <v>0.88</v>
      </c>
      <c r="E17" s="74"/>
      <c r="F17" s="64"/>
      <c r="G17" s="65"/>
    </row>
    <row r="18" spans="1:7" ht="16.5" thickBot="1">
      <c r="A18" s="81"/>
      <c r="B18" s="82"/>
      <c r="C18" s="83"/>
      <c r="D18" s="83"/>
      <c r="E18" s="84"/>
      <c r="F18" s="83"/>
      <c r="G18" s="85"/>
    </row>
    <row r="19" spans="1:7">
      <c r="A19" s="86"/>
      <c r="B19" s="86"/>
      <c r="C19" s="86"/>
      <c r="D19" s="86"/>
      <c r="E19" s="86"/>
      <c r="F19" s="86"/>
      <c r="G19" s="86"/>
    </row>
    <row r="20" spans="1:7" ht="15.75">
      <c r="A20" s="54" t="s">
        <v>95</v>
      </c>
      <c r="B20" s="55"/>
      <c r="C20" s="55"/>
      <c r="D20" s="55"/>
      <c r="E20" s="56"/>
      <c r="F20" s="55"/>
      <c r="G20" s="55"/>
    </row>
    <row r="21" spans="1:7" ht="16.5" thickBot="1">
      <c r="A21" s="57"/>
      <c r="B21" s="58" t="s">
        <v>8</v>
      </c>
      <c r="C21" s="59"/>
      <c r="D21" s="59"/>
      <c r="E21" s="60"/>
      <c r="F21" s="59"/>
      <c r="G21" s="61"/>
    </row>
    <row r="22" spans="1:7" ht="15.75">
      <c r="A22" s="62" t="s">
        <v>9</v>
      </c>
      <c r="B22" s="63" t="s">
        <v>10</v>
      </c>
      <c r="C22" s="64" t="s">
        <v>11</v>
      </c>
      <c r="D22" s="64" t="s">
        <v>12</v>
      </c>
      <c r="E22" s="17" t="s">
        <v>13</v>
      </c>
      <c r="F22" s="64" t="s">
        <v>14</v>
      </c>
      <c r="G22" s="65" t="s">
        <v>15</v>
      </c>
    </row>
    <row r="23" spans="1:7" ht="15.75">
      <c r="A23" s="66"/>
      <c r="B23" s="67"/>
      <c r="C23" s="68" t="s">
        <v>16</v>
      </c>
      <c r="D23" s="68" t="s">
        <v>17</v>
      </c>
      <c r="E23" s="69" t="s">
        <v>17</v>
      </c>
      <c r="F23" s="68" t="s">
        <v>18</v>
      </c>
      <c r="G23" s="70" t="s">
        <v>18</v>
      </c>
    </row>
    <row r="24" spans="1:7" ht="15.75">
      <c r="A24" s="71"/>
      <c r="B24" s="72"/>
      <c r="C24" s="64"/>
      <c r="D24" s="64"/>
      <c r="E24" s="17"/>
      <c r="F24" s="64"/>
      <c r="G24" s="65"/>
    </row>
    <row r="25" spans="1:7" ht="15.75">
      <c r="A25" s="73" t="s">
        <v>19</v>
      </c>
      <c r="B25" s="63" t="s">
        <v>24</v>
      </c>
      <c r="C25" s="64">
        <v>1</v>
      </c>
      <c r="D25" s="64">
        <v>0.12</v>
      </c>
      <c r="E25" s="74">
        <v>0.1</v>
      </c>
      <c r="F25" s="17">
        <v>5.39</v>
      </c>
      <c r="G25" s="75">
        <v>14.38</v>
      </c>
    </row>
    <row r="26" spans="1:7" ht="15.75">
      <c r="A26" s="73" t="s">
        <v>19</v>
      </c>
      <c r="B26" s="63" t="s">
        <v>25</v>
      </c>
      <c r="C26" s="64">
        <v>1</v>
      </c>
      <c r="D26" s="64">
        <v>0.08</v>
      </c>
      <c r="E26" s="74">
        <v>7.0000000000000007E-2</v>
      </c>
      <c r="F26" s="17">
        <v>5.43</v>
      </c>
      <c r="G26" s="75">
        <v>12.25</v>
      </c>
    </row>
    <row r="27" spans="1:7" ht="15.75">
      <c r="A27" s="73" t="s">
        <v>20</v>
      </c>
      <c r="B27" s="63" t="s">
        <v>30</v>
      </c>
      <c r="C27" s="64">
        <v>1</v>
      </c>
      <c r="D27" s="64">
        <v>0.12</v>
      </c>
      <c r="E27" s="74">
        <v>0.1</v>
      </c>
      <c r="F27" s="17">
        <v>5.96</v>
      </c>
      <c r="G27" s="75">
        <v>26.79</v>
      </c>
    </row>
    <row r="28" spans="1:7" ht="15.75">
      <c r="A28" s="76">
        <v>5</v>
      </c>
      <c r="B28" s="63" t="s">
        <v>27</v>
      </c>
      <c r="C28" s="64">
        <v>3</v>
      </c>
      <c r="D28" s="64">
        <v>7.0000000000000007E-2</v>
      </c>
      <c r="E28" s="74">
        <v>0.06</v>
      </c>
      <c r="F28" s="17">
        <v>13.32</v>
      </c>
      <c r="G28" s="75">
        <v>24</v>
      </c>
    </row>
    <row r="29" spans="1:7" ht="15.75">
      <c r="A29" s="76">
        <v>5</v>
      </c>
      <c r="B29" s="63" t="s">
        <v>31</v>
      </c>
      <c r="C29" s="64">
        <v>1</v>
      </c>
      <c r="D29" s="64">
        <v>0.22</v>
      </c>
      <c r="E29" s="74">
        <v>0.18</v>
      </c>
      <c r="F29" s="17">
        <v>50.78</v>
      </c>
      <c r="G29" s="75">
        <v>74.69</v>
      </c>
    </row>
    <row r="30" spans="1:7" ht="15.75">
      <c r="A30" s="76">
        <v>5</v>
      </c>
      <c r="B30" s="63" t="s">
        <v>32</v>
      </c>
      <c r="C30" s="64">
        <v>1</v>
      </c>
      <c r="D30" s="64">
        <v>0.16</v>
      </c>
      <c r="E30" s="74">
        <v>0.13</v>
      </c>
      <c r="F30" s="17">
        <v>7.63</v>
      </c>
      <c r="G30" s="75">
        <v>6.9</v>
      </c>
    </row>
    <row r="31" spans="1:7" ht="15.75">
      <c r="A31" s="76"/>
      <c r="B31" s="63"/>
      <c r="C31" s="64"/>
      <c r="D31" s="64"/>
      <c r="E31" s="74"/>
      <c r="F31" s="17"/>
      <c r="G31" s="75"/>
    </row>
    <row r="32" spans="1:7" ht="15.75">
      <c r="A32" s="77"/>
      <c r="B32" s="72"/>
      <c r="C32" s="78"/>
      <c r="D32" s="78"/>
      <c r="E32" s="79"/>
      <c r="F32" s="78"/>
      <c r="G32" s="80"/>
    </row>
    <row r="33" spans="1:7" ht="15.75">
      <c r="A33" s="71" t="s">
        <v>21</v>
      </c>
      <c r="B33" s="72"/>
      <c r="C33" s="64" t="s">
        <v>0</v>
      </c>
      <c r="D33" s="64" t="s">
        <v>0</v>
      </c>
      <c r="E33" s="74" t="s">
        <v>0</v>
      </c>
      <c r="F33" s="64" t="s">
        <v>0</v>
      </c>
      <c r="G33" s="65" t="s">
        <v>0</v>
      </c>
    </row>
    <row r="34" spans="1:7" ht="15.75">
      <c r="A34" s="71" t="s">
        <v>22</v>
      </c>
      <c r="B34" s="72"/>
      <c r="C34" s="64" t="s">
        <v>0</v>
      </c>
      <c r="D34" s="64">
        <v>0.77</v>
      </c>
      <c r="E34" s="74">
        <v>0.64</v>
      </c>
      <c r="F34" s="17">
        <v>88.509999999999991</v>
      </c>
      <c r="G34" s="75">
        <v>159.01000000000002</v>
      </c>
    </row>
    <row r="35" spans="1:7" ht="15.75">
      <c r="A35" s="71"/>
      <c r="B35" s="72"/>
      <c r="C35" s="64"/>
      <c r="D35" s="64"/>
      <c r="E35" s="74"/>
      <c r="F35" s="64"/>
      <c r="G35" s="65"/>
    </row>
    <row r="36" spans="1:7" ht="15.75">
      <c r="A36" s="71" t="s">
        <v>23</v>
      </c>
      <c r="B36" s="72"/>
      <c r="C36" s="64"/>
      <c r="D36" s="64">
        <v>0.96</v>
      </c>
      <c r="E36" s="74"/>
      <c r="F36" s="64"/>
      <c r="G36" s="65"/>
    </row>
    <row r="37" spans="1:7" ht="16.5" thickBot="1">
      <c r="A37" s="81"/>
      <c r="B37" s="82"/>
      <c r="C37" s="83"/>
      <c r="D37" s="83"/>
      <c r="E37" s="84"/>
      <c r="F37" s="83"/>
      <c r="G37" s="85"/>
    </row>
    <row r="38" spans="1:7">
      <c r="A38" s="86"/>
      <c r="B38" s="86"/>
      <c r="C38" s="86"/>
      <c r="D38" s="86"/>
      <c r="E38" s="86"/>
      <c r="F38" s="86"/>
      <c r="G38" s="86"/>
    </row>
    <row r="39" spans="1:7" ht="15.75">
      <c r="A39" s="116" t="s">
        <v>101</v>
      </c>
      <c r="B39" s="117"/>
      <c r="C39" s="117"/>
      <c r="D39" s="117"/>
      <c r="E39" s="37"/>
      <c r="F39" s="117"/>
      <c r="G39" s="117"/>
    </row>
    <row r="40" spans="1:7" ht="16.5" thickBot="1">
      <c r="A40" s="118"/>
      <c r="B40" s="119" t="s">
        <v>8</v>
      </c>
      <c r="C40" s="120"/>
      <c r="D40" s="120"/>
      <c r="E40" s="121"/>
      <c r="F40" s="120"/>
      <c r="G40" s="122"/>
    </row>
    <row r="41" spans="1:7" ht="15.75">
      <c r="A41" s="123" t="s">
        <v>9</v>
      </c>
      <c r="B41" s="39" t="s">
        <v>10</v>
      </c>
      <c r="C41" s="124" t="s">
        <v>11</v>
      </c>
      <c r="D41" s="124" t="s">
        <v>12</v>
      </c>
      <c r="E41" s="13" t="s">
        <v>13</v>
      </c>
      <c r="F41" s="124" t="s">
        <v>14</v>
      </c>
      <c r="G41" s="125" t="s">
        <v>15</v>
      </c>
    </row>
    <row r="42" spans="1:7" ht="15.75">
      <c r="A42" s="126"/>
      <c r="B42" s="127"/>
      <c r="C42" s="128" t="s">
        <v>16</v>
      </c>
      <c r="D42" s="128" t="s">
        <v>17</v>
      </c>
      <c r="E42" s="129" t="s">
        <v>17</v>
      </c>
      <c r="F42" s="128" t="s">
        <v>18</v>
      </c>
      <c r="G42" s="130" t="s">
        <v>18</v>
      </c>
    </row>
    <row r="43" spans="1:7" ht="15.75">
      <c r="A43" s="131"/>
      <c r="B43" s="40"/>
      <c r="C43" s="124"/>
      <c r="D43" s="124"/>
      <c r="E43" s="13"/>
      <c r="F43" s="124"/>
      <c r="G43" s="125"/>
    </row>
    <row r="44" spans="1:7" ht="15.75">
      <c r="A44" s="132" t="s">
        <v>19</v>
      </c>
      <c r="B44" s="39" t="s">
        <v>33</v>
      </c>
      <c r="C44" s="133">
        <v>1</v>
      </c>
      <c r="D44" s="124">
        <v>0.14000000000000001</v>
      </c>
      <c r="E44" s="134">
        <v>0.12</v>
      </c>
      <c r="F44" s="13">
        <v>5.39</v>
      </c>
      <c r="G44" s="135">
        <v>12.74</v>
      </c>
    </row>
    <row r="45" spans="1:7" ht="15.75">
      <c r="A45" s="132" t="s">
        <v>19</v>
      </c>
      <c r="B45" s="39" t="s">
        <v>102</v>
      </c>
      <c r="C45" s="133">
        <v>1</v>
      </c>
      <c r="D45" s="124">
        <v>0.12</v>
      </c>
      <c r="E45" s="134">
        <v>0.1</v>
      </c>
      <c r="F45" s="13">
        <v>7.28</v>
      </c>
      <c r="G45" s="135">
        <v>16.809999999999999</v>
      </c>
    </row>
    <row r="46" spans="1:7" ht="15.75">
      <c r="A46" s="132" t="s">
        <v>20</v>
      </c>
      <c r="B46" s="39" t="s">
        <v>34</v>
      </c>
      <c r="C46" s="133">
        <v>1</v>
      </c>
      <c r="D46" s="124">
        <v>0.13</v>
      </c>
      <c r="E46" s="134">
        <v>0.11</v>
      </c>
      <c r="F46" s="13">
        <v>5.35</v>
      </c>
      <c r="G46" s="135">
        <v>23.53</v>
      </c>
    </row>
    <row r="47" spans="1:7" ht="15.75">
      <c r="A47" s="136">
        <v>5</v>
      </c>
      <c r="B47" s="39" t="s">
        <v>35</v>
      </c>
      <c r="C47" s="133">
        <v>2</v>
      </c>
      <c r="D47" s="124">
        <v>0.1</v>
      </c>
      <c r="E47" s="134">
        <v>0.08</v>
      </c>
      <c r="F47" s="13">
        <v>3.56</v>
      </c>
      <c r="G47" s="135">
        <v>12.48</v>
      </c>
    </row>
    <row r="48" spans="1:7" ht="15.75">
      <c r="A48" s="136">
        <v>5</v>
      </c>
      <c r="B48" s="39" t="s">
        <v>31</v>
      </c>
      <c r="C48" s="133">
        <v>1</v>
      </c>
      <c r="D48" s="124">
        <v>0.22</v>
      </c>
      <c r="E48" s="134">
        <v>0.18</v>
      </c>
      <c r="F48" s="13">
        <v>50.78</v>
      </c>
      <c r="G48" s="135">
        <v>74.69</v>
      </c>
    </row>
    <row r="49" spans="1:7" ht="15.75">
      <c r="A49" s="136">
        <v>5</v>
      </c>
      <c r="B49" s="39" t="s">
        <v>32</v>
      </c>
      <c r="C49" s="133">
        <v>1</v>
      </c>
      <c r="D49" s="124">
        <v>0.16</v>
      </c>
      <c r="E49" s="134">
        <v>0.13</v>
      </c>
      <c r="F49" s="13">
        <v>7.63</v>
      </c>
      <c r="G49" s="135">
        <v>6.9</v>
      </c>
    </row>
    <row r="50" spans="1:7" ht="15.75">
      <c r="A50" s="136"/>
      <c r="B50" s="39"/>
      <c r="C50" s="133"/>
      <c r="D50" s="124"/>
      <c r="E50" s="134"/>
      <c r="F50" s="13"/>
      <c r="G50" s="135"/>
    </row>
    <row r="51" spans="1:7" ht="15.75">
      <c r="A51" s="137"/>
      <c r="B51" s="40"/>
      <c r="C51" s="138"/>
      <c r="D51" s="138"/>
      <c r="E51" s="139"/>
      <c r="F51" s="138"/>
      <c r="G51" s="140"/>
    </row>
    <row r="52" spans="1:7" ht="15.75">
      <c r="A52" s="131" t="s">
        <v>21</v>
      </c>
      <c r="B52" s="40"/>
      <c r="C52" s="124" t="s">
        <v>0</v>
      </c>
      <c r="D52" s="124" t="s">
        <v>0</v>
      </c>
      <c r="E52" s="134" t="s">
        <v>0</v>
      </c>
      <c r="F52" s="124" t="s">
        <v>0</v>
      </c>
      <c r="G52" s="125" t="s">
        <v>0</v>
      </c>
    </row>
    <row r="53" spans="1:7" ht="15.75">
      <c r="A53" s="131" t="s">
        <v>22</v>
      </c>
      <c r="B53" s="40"/>
      <c r="C53" s="124" t="s">
        <v>0</v>
      </c>
      <c r="D53" s="124">
        <v>0.87</v>
      </c>
      <c r="E53" s="134">
        <v>0.72000000000000008</v>
      </c>
      <c r="F53" s="13">
        <v>79.989999999999995</v>
      </c>
      <c r="G53" s="135">
        <v>147.15</v>
      </c>
    </row>
    <row r="54" spans="1:7" ht="15.75">
      <c r="A54" s="141"/>
      <c r="B54" s="40"/>
      <c r="C54" s="124"/>
      <c r="D54" s="124"/>
      <c r="E54" s="134"/>
      <c r="F54" s="124"/>
      <c r="G54" s="125"/>
    </row>
    <row r="55" spans="1:7" ht="15.75">
      <c r="A55" s="131" t="s">
        <v>23</v>
      </c>
      <c r="B55" s="40"/>
      <c r="C55" s="124"/>
      <c r="D55" s="124">
        <v>1.0900000000000001</v>
      </c>
      <c r="E55" s="134"/>
      <c r="F55" s="124"/>
      <c r="G55" s="125"/>
    </row>
    <row r="56" spans="1:7" ht="16.5" thickBot="1">
      <c r="A56" s="142"/>
      <c r="B56" s="143"/>
      <c r="C56" s="144"/>
      <c r="D56" s="144"/>
      <c r="E56" s="145"/>
      <c r="F56" s="144"/>
      <c r="G56" s="146"/>
    </row>
    <row r="58" spans="1:7" ht="15.75">
      <c r="A58" s="54" t="s">
        <v>89</v>
      </c>
      <c r="B58" s="55"/>
      <c r="C58" s="55"/>
      <c r="D58" s="55"/>
      <c r="E58" s="56"/>
      <c r="F58" s="55"/>
      <c r="G58" s="55"/>
    </row>
    <row r="59" spans="1:7" ht="16.5" thickBot="1">
      <c r="A59" s="57"/>
      <c r="B59" s="58" t="s">
        <v>8</v>
      </c>
      <c r="C59" s="59"/>
      <c r="D59" s="59"/>
      <c r="E59" s="60"/>
      <c r="F59" s="59"/>
      <c r="G59" s="61"/>
    </row>
    <row r="60" spans="1:7" ht="15.75">
      <c r="A60" s="62" t="s">
        <v>9</v>
      </c>
      <c r="B60" s="63" t="s">
        <v>10</v>
      </c>
      <c r="C60" s="64" t="s">
        <v>11</v>
      </c>
      <c r="D60" s="64" t="s">
        <v>12</v>
      </c>
      <c r="E60" s="17" t="s">
        <v>13</v>
      </c>
      <c r="F60" s="64" t="s">
        <v>14</v>
      </c>
      <c r="G60" s="65" t="s">
        <v>15</v>
      </c>
    </row>
    <row r="61" spans="1:7" ht="15.75">
      <c r="A61" s="66"/>
      <c r="B61" s="67"/>
      <c r="C61" s="68" t="s">
        <v>16</v>
      </c>
      <c r="D61" s="68" t="s">
        <v>17</v>
      </c>
      <c r="E61" s="69" t="s">
        <v>17</v>
      </c>
      <c r="F61" s="68" t="s">
        <v>18</v>
      </c>
      <c r="G61" s="70" t="s">
        <v>18</v>
      </c>
    </row>
    <row r="62" spans="1:7" ht="15.75">
      <c r="A62" s="71"/>
      <c r="B62" s="72"/>
      <c r="C62" s="64"/>
      <c r="D62" s="64"/>
      <c r="E62" s="17"/>
      <c r="F62" s="64"/>
      <c r="G62" s="65"/>
    </row>
    <row r="63" spans="1:7" ht="15.75">
      <c r="A63" s="73" t="s">
        <v>19</v>
      </c>
      <c r="B63" s="63" t="s">
        <v>91</v>
      </c>
      <c r="C63" s="64">
        <v>1</v>
      </c>
      <c r="D63" s="64">
        <v>0.11</v>
      </c>
      <c r="E63" s="74">
        <v>0.09</v>
      </c>
      <c r="F63" s="17">
        <v>8.7200000000000006</v>
      </c>
      <c r="G63" s="75">
        <v>30.46</v>
      </c>
    </row>
    <row r="64" spans="1:7" ht="15.75">
      <c r="A64" s="73" t="s">
        <v>19</v>
      </c>
      <c r="B64" s="63" t="s">
        <v>27</v>
      </c>
      <c r="C64" s="64">
        <v>3</v>
      </c>
      <c r="D64" s="64">
        <v>7.0000000000000007E-2</v>
      </c>
      <c r="E64" s="74">
        <v>0.06</v>
      </c>
      <c r="F64" s="17">
        <v>13.32</v>
      </c>
      <c r="G64" s="75">
        <v>24</v>
      </c>
    </row>
    <row r="65" spans="1:7" ht="15.75">
      <c r="A65" s="73" t="s">
        <v>20</v>
      </c>
      <c r="B65" s="63" t="s">
        <v>31</v>
      </c>
      <c r="C65" s="64">
        <v>1</v>
      </c>
      <c r="D65" s="64">
        <v>0.22</v>
      </c>
      <c r="E65" s="74">
        <v>0.18</v>
      </c>
      <c r="F65" s="17">
        <v>50.78</v>
      </c>
      <c r="G65" s="75">
        <v>74.69</v>
      </c>
    </row>
    <row r="66" spans="1:7" ht="15.75">
      <c r="A66" s="76">
        <v>5</v>
      </c>
      <c r="B66" s="63" t="s">
        <v>92</v>
      </c>
      <c r="C66" s="64">
        <v>1</v>
      </c>
      <c r="D66" s="64">
        <v>0.14000000000000001</v>
      </c>
      <c r="E66" s="74">
        <v>0.12</v>
      </c>
      <c r="F66" s="17">
        <v>2.27</v>
      </c>
      <c r="G66" s="75">
        <v>7.22</v>
      </c>
    </row>
    <row r="67" spans="1:7" ht="15.75">
      <c r="A67" s="76">
        <v>5</v>
      </c>
      <c r="B67" s="63" t="s">
        <v>32</v>
      </c>
      <c r="C67" s="64">
        <v>1</v>
      </c>
      <c r="D67" s="64">
        <v>0.16</v>
      </c>
      <c r="E67" s="74">
        <v>0.13</v>
      </c>
      <c r="F67" s="17">
        <v>7.63</v>
      </c>
      <c r="G67" s="75">
        <v>6.9</v>
      </c>
    </row>
    <row r="68" spans="1:7" ht="15.75">
      <c r="A68" s="76"/>
      <c r="B68" s="63"/>
      <c r="C68" s="64"/>
      <c r="D68" s="64"/>
      <c r="E68" s="74"/>
      <c r="F68" s="17"/>
      <c r="G68" s="75"/>
    </row>
    <row r="69" spans="1:7" ht="15.75">
      <c r="A69" s="76"/>
      <c r="B69" s="63"/>
      <c r="C69" s="64"/>
      <c r="D69" s="64"/>
      <c r="E69" s="74"/>
      <c r="F69" s="17"/>
      <c r="G69" s="75"/>
    </row>
    <row r="70" spans="1:7" ht="15.75">
      <c r="A70" s="77" t="s">
        <v>21</v>
      </c>
      <c r="B70" s="72"/>
      <c r="C70" s="78" t="s">
        <v>0</v>
      </c>
      <c r="D70" s="78" t="s">
        <v>0</v>
      </c>
      <c r="E70" s="79" t="s">
        <v>0</v>
      </c>
      <c r="F70" s="78" t="s">
        <v>0</v>
      </c>
      <c r="G70" s="80" t="s">
        <v>0</v>
      </c>
    </row>
    <row r="71" spans="1:7" ht="15.75">
      <c r="A71" s="71" t="s">
        <v>22</v>
      </c>
      <c r="B71" s="72"/>
      <c r="C71" s="64" t="s">
        <v>0</v>
      </c>
      <c r="D71" s="64">
        <v>0.70000000000000007</v>
      </c>
      <c r="E71" s="74">
        <v>0.57999999999999996</v>
      </c>
      <c r="F71" s="64">
        <v>82.719999999999985</v>
      </c>
      <c r="G71" s="65">
        <v>143.27000000000001</v>
      </c>
    </row>
    <row r="72" spans="1:7" ht="15.75">
      <c r="A72" s="71"/>
      <c r="B72" s="72"/>
      <c r="C72" s="64"/>
      <c r="D72" s="64"/>
      <c r="E72" s="74"/>
      <c r="F72" s="17"/>
      <c r="G72" s="75"/>
    </row>
    <row r="73" spans="1:7" ht="15.75">
      <c r="A73" s="87" t="s">
        <v>23</v>
      </c>
      <c r="B73" s="72"/>
      <c r="C73" s="64"/>
      <c r="D73" s="64">
        <v>0.88</v>
      </c>
      <c r="E73" s="74"/>
      <c r="F73" s="64"/>
      <c r="G73" s="65"/>
    </row>
    <row r="74" spans="1:7" ht="16.5" thickBot="1">
      <c r="A74" s="81"/>
      <c r="B74" s="82"/>
      <c r="C74" s="83"/>
      <c r="D74" s="83"/>
      <c r="E74" s="115"/>
      <c r="F74" s="83"/>
      <c r="G74" s="8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F416A-D346-4DF6-BE8D-572A7E009127}">
  <dimension ref="A1:AC39"/>
  <sheetViews>
    <sheetView tabSelected="1" workbookViewId="0">
      <selection sqref="A1:V1048576"/>
    </sheetView>
  </sheetViews>
  <sheetFormatPr defaultRowHeight="15"/>
  <cols>
    <col min="2" max="2" width="15.140625" customWidth="1"/>
    <col min="3" max="7" width="10" bestFit="1" customWidth="1"/>
    <col min="9" max="9" width="13.5703125" customWidth="1"/>
    <col min="10" max="14" width="10" bestFit="1" customWidth="1"/>
    <col min="15" max="15" width="10" customWidth="1"/>
    <col min="16" max="16" width="14.85546875" customWidth="1"/>
  </cols>
  <sheetData>
    <row r="1" spans="1:28" ht="15.75">
      <c r="A1" s="149" t="s">
        <v>103</v>
      </c>
    </row>
    <row r="2" spans="1:28">
      <c r="A2" s="148" t="s">
        <v>119</v>
      </c>
    </row>
    <row r="3" spans="1:28">
      <c r="A3" s="148" t="s">
        <v>118</v>
      </c>
    </row>
    <row r="5" spans="1:28">
      <c r="B5" s="184" t="s">
        <v>117</v>
      </c>
      <c r="C5" s="187" t="s">
        <v>104</v>
      </c>
      <c r="D5" s="187"/>
      <c r="E5" s="187"/>
      <c r="F5" s="187"/>
      <c r="G5" s="188"/>
    </row>
    <row r="6" spans="1:28" ht="15" customHeight="1">
      <c r="B6" s="185"/>
      <c r="C6" s="196"/>
      <c r="D6" s="196"/>
      <c r="E6" s="196"/>
      <c r="F6" s="196"/>
      <c r="G6" s="197"/>
      <c r="I6" s="184" t="s">
        <v>70</v>
      </c>
      <c r="J6" s="187" t="s">
        <v>71</v>
      </c>
      <c r="K6" s="187"/>
      <c r="L6" s="187"/>
      <c r="M6" s="187"/>
      <c r="N6" s="188"/>
      <c r="O6" s="147"/>
      <c r="P6" s="184" t="s">
        <v>72</v>
      </c>
      <c r="Q6" s="187" t="s">
        <v>73</v>
      </c>
      <c r="R6" s="187"/>
      <c r="S6" s="187"/>
      <c r="T6" s="187"/>
      <c r="U6" s="188"/>
      <c r="W6" s="192"/>
      <c r="X6" s="192"/>
      <c r="Y6" s="192"/>
      <c r="Z6" s="192"/>
      <c r="AA6" s="192"/>
      <c r="AB6" s="192"/>
    </row>
    <row r="7" spans="1:28">
      <c r="B7" s="185"/>
      <c r="C7" s="101"/>
      <c r="D7" s="101"/>
      <c r="E7" s="158">
        <v>9</v>
      </c>
      <c r="F7" s="101"/>
      <c r="G7" s="102"/>
      <c r="I7" s="185"/>
      <c r="J7" s="101"/>
      <c r="K7" s="101"/>
      <c r="L7" s="158">
        <v>1.9</v>
      </c>
      <c r="M7" s="101"/>
      <c r="N7" s="102"/>
      <c r="O7" s="167"/>
      <c r="P7" s="185"/>
      <c r="Q7" s="101"/>
      <c r="R7" s="101"/>
      <c r="S7" s="158">
        <v>12.95</v>
      </c>
      <c r="T7" s="101"/>
      <c r="U7" s="102"/>
      <c r="W7" s="192"/>
      <c r="X7" s="192"/>
      <c r="Y7" s="192"/>
      <c r="Z7" s="192"/>
      <c r="AA7" s="192"/>
      <c r="AB7" s="192"/>
    </row>
    <row r="8" spans="1:28">
      <c r="B8" s="185"/>
      <c r="C8" s="193" t="s">
        <v>74</v>
      </c>
      <c r="D8" s="190"/>
      <c r="E8" s="190"/>
      <c r="F8" s="190"/>
      <c r="G8" s="191"/>
      <c r="I8" s="185"/>
      <c r="J8" s="193" t="s">
        <v>74</v>
      </c>
      <c r="K8" s="190"/>
      <c r="L8" s="190"/>
      <c r="M8" s="190"/>
      <c r="N8" s="191"/>
      <c r="O8" s="168"/>
      <c r="P8" s="185"/>
      <c r="Q8" s="189" t="s">
        <v>74</v>
      </c>
      <c r="R8" s="190"/>
      <c r="S8" s="190"/>
      <c r="T8" s="190"/>
      <c r="U8" s="191"/>
      <c r="W8" s="192"/>
      <c r="X8" s="195"/>
      <c r="Y8" s="195"/>
      <c r="Z8" s="195"/>
      <c r="AA8" s="195"/>
      <c r="AB8" s="195"/>
    </row>
    <row r="9" spans="1:28">
      <c r="B9" s="185"/>
      <c r="C9" s="154">
        <f>ROUND(E9*0.75,0)</f>
        <v>2400</v>
      </c>
      <c r="D9" s="154">
        <f>ROUND(E9*0.885,0)</f>
        <v>2832</v>
      </c>
      <c r="E9" s="157">
        <v>3200</v>
      </c>
      <c r="F9" s="154">
        <f>ROUND(E9*1.125,0)</f>
        <v>3600</v>
      </c>
      <c r="G9" s="155">
        <f>ROUND(E9*1.25,0)</f>
        <v>4000</v>
      </c>
      <c r="I9" s="185"/>
      <c r="J9" s="154">
        <f>ROUND(L9*0.75,0)</f>
        <v>3750</v>
      </c>
      <c r="K9" s="154">
        <f>ROUND(L9*0.885,0)</f>
        <v>4425</v>
      </c>
      <c r="L9" s="157">
        <v>5000</v>
      </c>
      <c r="M9" s="154">
        <f>ROUND(L9*1.125,0)</f>
        <v>5625</v>
      </c>
      <c r="N9" s="155">
        <f>ROUND(L9*1.25,0)</f>
        <v>6250</v>
      </c>
      <c r="O9" s="169"/>
      <c r="P9" s="185"/>
      <c r="Q9" s="156">
        <f>ROUND(S9*0.75,0)</f>
        <v>450</v>
      </c>
      <c r="R9" s="154">
        <f>ROUND(S9*0.885,0)</f>
        <v>531</v>
      </c>
      <c r="S9" s="157">
        <v>600</v>
      </c>
      <c r="T9" s="154">
        <f>ROUND(S9*1.125,0)</f>
        <v>675</v>
      </c>
      <c r="U9" s="155">
        <f>ROUND(S9*1.25,0)</f>
        <v>750</v>
      </c>
      <c r="W9" s="192"/>
      <c r="X9" s="103"/>
      <c r="Y9" s="103"/>
      <c r="Z9" s="103"/>
      <c r="AA9" s="103"/>
      <c r="AB9" s="103"/>
    </row>
    <row r="10" spans="1:28">
      <c r="B10" s="186"/>
      <c r="C10" s="189" t="s">
        <v>75</v>
      </c>
      <c r="D10" s="190"/>
      <c r="E10" s="190"/>
      <c r="F10" s="190"/>
      <c r="G10" s="191"/>
      <c r="I10" s="186"/>
      <c r="J10" s="189" t="s">
        <v>75</v>
      </c>
      <c r="K10" s="190"/>
      <c r="L10" s="190"/>
      <c r="M10" s="190"/>
      <c r="N10" s="191"/>
      <c r="O10" s="168"/>
      <c r="P10" s="186"/>
      <c r="Q10" s="189" t="s">
        <v>76</v>
      </c>
      <c r="R10" s="190"/>
      <c r="S10" s="190"/>
      <c r="T10" s="190"/>
      <c r="U10" s="191"/>
      <c r="W10" s="192"/>
      <c r="X10" s="195"/>
      <c r="Y10" s="195"/>
      <c r="Z10" s="195"/>
      <c r="AA10" s="195"/>
      <c r="AB10" s="195"/>
    </row>
    <row r="11" spans="1:28">
      <c r="B11" s="159">
        <f>ROUND(B13*0.7,0)</f>
        <v>266</v>
      </c>
      <c r="C11" s="104">
        <f>(B11*E7)-$C$9</f>
        <v>-6</v>
      </c>
      <c r="D11" s="105">
        <f>(B11*E7)-$D$9</f>
        <v>-438</v>
      </c>
      <c r="E11" s="105">
        <f>(B11*E7)-$E$9</f>
        <v>-806</v>
      </c>
      <c r="F11" s="105">
        <f>(B11*E7)-$F$9</f>
        <v>-1206</v>
      </c>
      <c r="G11" s="106">
        <f>(B11*E7)-$G$9</f>
        <v>-1606</v>
      </c>
      <c r="I11" s="159">
        <f>ROUND(I13*0.7,0)</f>
        <v>1680</v>
      </c>
      <c r="J11" s="104">
        <f>(I11*L7)-$J$9</f>
        <v>-558</v>
      </c>
      <c r="K11" s="105">
        <f>(I11*L7)-$K$9</f>
        <v>-1233</v>
      </c>
      <c r="L11" s="105">
        <f>(I11*L7)-$L$9</f>
        <v>-1808</v>
      </c>
      <c r="M11" s="105">
        <f>(I11*L7)-$M$9</f>
        <v>-2433</v>
      </c>
      <c r="N11" s="106">
        <f>(I11*L7)-$N$9</f>
        <v>-3058</v>
      </c>
      <c r="O11" s="109"/>
      <c r="P11" s="159">
        <f>ROUND(P13*0.7,0)</f>
        <v>35</v>
      </c>
      <c r="Q11" s="104">
        <f>(P11*S7)-$Q$9</f>
        <v>3.25</v>
      </c>
      <c r="R11" s="105">
        <f>(P11*S7)-$R$9</f>
        <v>-77.75</v>
      </c>
      <c r="S11" s="105">
        <f>(P11*S7)-$S$9</f>
        <v>-146.75</v>
      </c>
      <c r="T11" s="105">
        <f>(P11*S7)-$T$9</f>
        <v>-221.75</v>
      </c>
      <c r="U11" s="106">
        <f>(P11*S7)-$U$9</f>
        <v>-296.75</v>
      </c>
      <c r="W11" s="103"/>
      <c r="X11" s="103"/>
      <c r="Y11" s="103"/>
      <c r="Z11" s="103"/>
      <c r="AA11" s="103"/>
      <c r="AB11" s="103"/>
    </row>
    <row r="12" spans="1:28">
      <c r="B12" s="160">
        <f>ROUND(B13*0.85,0)</f>
        <v>323</v>
      </c>
      <c r="C12" s="107">
        <f>(B12*E7)-$C$9</f>
        <v>507</v>
      </c>
      <c r="D12" s="108">
        <f>(B12*E7)-$D$9</f>
        <v>75</v>
      </c>
      <c r="E12" s="108">
        <f>(B12*E7)-$E$9</f>
        <v>-293</v>
      </c>
      <c r="F12" s="108">
        <f>(B12*E7)-$F$9</f>
        <v>-693</v>
      </c>
      <c r="G12" s="109">
        <f>(B12*E7)-$G$9</f>
        <v>-1093</v>
      </c>
      <c r="I12" s="160">
        <f>ROUND(I13*0.85,0)</f>
        <v>2040</v>
      </c>
      <c r="J12" s="107">
        <f>(I12*L7)-$J$9</f>
        <v>126</v>
      </c>
      <c r="K12" s="108">
        <f>(I12*L7)-$K$9</f>
        <v>-549</v>
      </c>
      <c r="L12" s="108">
        <f>(I12*L7)-$L$9</f>
        <v>-1124</v>
      </c>
      <c r="M12" s="108">
        <f>(I12*L7)-$M$9</f>
        <v>-1749</v>
      </c>
      <c r="N12" s="109">
        <f>(I12*L7)-$N$9</f>
        <v>-2374</v>
      </c>
      <c r="O12" s="109"/>
      <c r="P12" s="160">
        <f>ROUND(P13*0.85,0)</f>
        <v>43</v>
      </c>
      <c r="Q12" s="107">
        <f>(P12*S7)-$Q$9</f>
        <v>106.85000000000002</v>
      </c>
      <c r="R12" s="108">
        <f>(P12*S7)-$R$9</f>
        <v>25.850000000000023</v>
      </c>
      <c r="S12" s="108">
        <f>(P12*S7)-$S$9</f>
        <v>-43.149999999999977</v>
      </c>
      <c r="T12" s="108">
        <f>(P12*S7)-$T$9</f>
        <v>-118.14999999999998</v>
      </c>
      <c r="U12" s="109">
        <f>(P12*S7)-$U$9</f>
        <v>-193.14999999999998</v>
      </c>
      <c r="W12" s="103"/>
      <c r="X12" s="103"/>
      <c r="Y12" s="103"/>
      <c r="Z12" s="103"/>
      <c r="AA12" s="103"/>
      <c r="AB12" s="103"/>
    </row>
    <row r="13" spans="1:28">
      <c r="B13" s="162">
        <v>380</v>
      </c>
      <c r="C13" s="107">
        <f>(B13*E7)-$C$9</f>
        <v>1020</v>
      </c>
      <c r="D13" s="108">
        <f>(B13*E7)-$D$9</f>
        <v>588</v>
      </c>
      <c r="E13" s="108">
        <f>(B13*E7)-$E$9</f>
        <v>220</v>
      </c>
      <c r="F13" s="108">
        <f>(B13*E7)-$F$9</f>
        <v>-180</v>
      </c>
      <c r="G13" s="109">
        <f>(B13*E7)-$G$9</f>
        <v>-580</v>
      </c>
      <c r="I13" s="162">
        <v>2400</v>
      </c>
      <c r="J13" s="107">
        <f>(I13*L7)-$J$9</f>
        <v>810</v>
      </c>
      <c r="K13" s="108">
        <f>(I13*L7)-$K$9</f>
        <v>135</v>
      </c>
      <c r="L13" s="108">
        <f>(I13*L7)-$L$9</f>
        <v>-440</v>
      </c>
      <c r="M13" s="108">
        <f>(I13*L7)-$M$9</f>
        <v>-1065</v>
      </c>
      <c r="N13" s="109">
        <f>(I13*L7)-$N$9</f>
        <v>-1690</v>
      </c>
      <c r="O13" s="109"/>
      <c r="P13" s="162">
        <v>50</v>
      </c>
      <c r="Q13" s="107">
        <f>(P13*S7)-$Q$9</f>
        <v>197.5</v>
      </c>
      <c r="R13" s="108">
        <f>(P13*S7)-$R$9</f>
        <v>116.5</v>
      </c>
      <c r="S13" s="108">
        <f>(P13*S7)-$S$9</f>
        <v>47.5</v>
      </c>
      <c r="T13" s="108">
        <f>(P13*S7)-$T$9</f>
        <v>-27.5</v>
      </c>
      <c r="U13" s="109">
        <f>(P13*S7)-$U$9</f>
        <v>-102.5</v>
      </c>
      <c r="W13" s="103"/>
      <c r="X13" s="103"/>
      <c r="Y13" s="103"/>
      <c r="Z13" s="103"/>
      <c r="AA13" s="103"/>
      <c r="AB13" s="103"/>
    </row>
    <row r="14" spans="1:28">
      <c r="B14" s="160">
        <f>ROUND(B13*1.15,0)</f>
        <v>437</v>
      </c>
      <c r="C14" s="107">
        <f>(B14*E7)-$C$9</f>
        <v>1533</v>
      </c>
      <c r="D14" s="108">
        <f>(B14*E7)-$D$9</f>
        <v>1101</v>
      </c>
      <c r="E14" s="108">
        <f>(B14*E7)-$E$9</f>
        <v>733</v>
      </c>
      <c r="F14" s="108">
        <f>(B14*E7)-$F$9</f>
        <v>333</v>
      </c>
      <c r="G14" s="109">
        <f>(B14*E7)-$G$9</f>
        <v>-67</v>
      </c>
      <c r="I14" s="160">
        <f>ROUND(I13*1.15,0)</f>
        <v>2760</v>
      </c>
      <c r="J14" s="107">
        <f>(I14*L7)-$J$9</f>
        <v>1494</v>
      </c>
      <c r="K14" s="108">
        <f>(I14*L7)-$K$9</f>
        <v>819</v>
      </c>
      <c r="L14" s="108">
        <f>(I14*L7)-$L$9</f>
        <v>244</v>
      </c>
      <c r="M14" s="108">
        <f>(I14*L7)-$M$9</f>
        <v>-381</v>
      </c>
      <c r="N14" s="109">
        <f>(I14*L7)-$N$9</f>
        <v>-1006</v>
      </c>
      <c r="O14" s="109"/>
      <c r="P14" s="160">
        <f>ROUND(P13*1.15,0)</f>
        <v>58</v>
      </c>
      <c r="Q14" s="107">
        <f>(P14*S7)-$Q$9</f>
        <v>301.09999999999991</v>
      </c>
      <c r="R14" s="108">
        <f>(P14*S7)-$R$9</f>
        <v>220.09999999999991</v>
      </c>
      <c r="S14" s="108">
        <f>(P14*S7)-$S$9</f>
        <v>151.09999999999991</v>
      </c>
      <c r="T14" s="108">
        <f>(P14*S7)-$T$9</f>
        <v>76.099999999999909</v>
      </c>
      <c r="U14" s="109">
        <f>(P14*S7)-$U$9</f>
        <v>1.0999999999999091</v>
      </c>
      <c r="W14" s="103"/>
      <c r="X14" s="103"/>
      <c r="Y14" s="103"/>
      <c r="Z14" s="103"/>
      <c r="AA14" s="103"/>
      <c r="AB14" s="103"/>
    </row>
    <row r="15" spans="1:28">
      <c r="B15" s="161">
        <f>ROUND(B13*1.3,0)</f>
        <v>494</v>
      </c>
      <c r="C15" s="110">
        <f>(B15*E7)-$C$9</f>
        <v>2046</v>
      </c>
      <c r="D15" s="111">
        <f>(B15*E7)-$D$9</f>
        <v>1614</v>
      </c>
      <c r="E15" s="111">
        <f>(B15*E7)-$E$9</f>
        <v>1246</v>
      </c>
      <c r="F15" s="111">
        <f>(B15*E7)-$F$9</f>
        <v>846</v>
      </c>
      <c r="G15" s="112">
        <f>(B15*E7)-$G$9</f>
        <v>446</v>
      </c>
      <c r="I15" s="161">
        <f>ROUND(I13*1.3,0)</f>
        <v>3120</v>
      </c>
      <c r="J15" s="110">
        <f>(I15*L7)-$J$9</f>
        <v>2178</v>
      </c>
      <c r="K15" s="111">
        <f>(I15*L7)-$K$9</f>
        <v>1503</v>
      </c>
      <c r="L15" s="111">
        <f>(I15*L7)-$L$9</f>
        <v>928</v>
      </c>
      <c r="M15" s="111">
        <f>(I15*L7)-$M$9</f>
        <v>303</v>
      </c>
      <c r="N15" s="112">
        <f>(I15*L7)-$N$9</f>
        <v>-322</v>
      </c>
      <c r="O15" s="109"/>
      <c r="P15" s="161">
        <f>ROUND(P13*1.3,0)</f>
        <v>65</v>
      </c>
      <c r="Q15" s="110">
        <f>(P15*S7)-$Q$9</f>
        <v>391.75</v>
      </c>
      <c r="R15" s="111">
        <f>(P15*S7)-$R$9</f>
        <v>310.75</v>
      </c>
      <c r="S15" s="111">
        <f>(P15*S7)-$S$9</f>
        <v>241.75</v>
      </c>
      <c r="T15" s="111">
        <f>(P15*S7)-$T$9</f>
        <v>166.75</v>
      </c>
      <c r="U15" s="112">
        <f>(P15*S7)-$U$9</f>
        <v>91.75</v>
      </c>
      <c r="W15" s="103"/>
      <c r="X15" s="103"/>
      <c r="Y15" s="103"/>
      <c r="Z15" s="103"/>
      <c r="AA15" s="103"/>
      <c r="AB15" s="103"/>
    </row>
    <row r="16" spans="1:28">
      <c r="P16" s="113"/>
      <c r="Q16" s="113"/>
      <c r="R16" s="113"/>
      <c r="S16" s="113"/>
      <c r="T16" s="113"/>
      <c r="U16" s="113"/>
    </row>
    <row r="18" spans="2:29" ht="15" customHeight="1">
      <c r="B18" s="184" t="s">
        <v>77</v>
      </c>
      <c r="C18" s="187" t="s">
        <v>78</v>
      </c>
      <c r="D18" s="187"/>
      <c r="E18" s="187"/>
      <c r="F18" s="187"/>
      <c r="G18" s="188"/>
      <c r="I18" s="184" t="s">
        <v>79</v>
      </c>
      <c r="J18" s="187" t="s">
        <v>80</v>
      </c>
      <c r="K18" s="187"/>
      <c r="L18" s="187"/>
      <c r="M18" s="187"/>
      <c r="N18" s="188"/>
      <c r="O18" s="147"/>
      <c r="P18" s="184" t="s">
        <v>81</v>
      </c>
      <c r="Q18" s="187" t="s">
        <v>78</v>
      </c>
      <c r="R18" s="187"/>
      <c r="S18" s="187"/>
      <c r="T18" s="187"/>
      <c r="U18" s="188"/>
      <c r="W18" s="192"/>
      <c r="X18" s="192"/>
      <c r="Y18" s="192"/>
      <c r="Z18" s="192"/>
      <c r="AA18" s="192"/>
      <c r="AB18" s="192"/>
      <c r="AC18" s="192"/>
    </row>
    <row r="19" spans="2:29">
      <c r="B19" s="185"/>
      <c r="C19" s="101"/>
      <c r="D19" s="101"/>
      <c r="E19" s="158">
        <v>5.95</v>
      </c>
      <c r="F19" s="101"/>
      <c r="G19" s="102"/>
      <c r="I19" s="185"/>
      <c r="J19" s="101"/>
      <c r="K19" s="101"/>
      <c r="L19" s="158">
        <v>0.79</v>
      </c>
      <c r="M19" s="101"/>
      <c r="N19" s="102"/>
      <c r="O19" s="167"/>
      <c r="P19" s="185"/>
      <c r="Q19" s="101"/>
      <c r="R19" s="101"/>
      <c r="S19" s="158">
        <v>5.95</v>
      </c>
      <c r="T19" s="101"/>
      <c r="U19" s="102"/>
      <c r="W19" s="192"/>
      <c r="X19" s="192"/>
      <c r="Y19" s="192"/>
      <c r="Z19" s="192"/>
      <c r="AA19" s="192"/>
      <c r="AB19" s="192"/>
      <c r="AC19" s="192"/>
    </row>
    <row r="20" spans="2:29">
      <c r="B20" s="185"/>
      <c r="C20" s="193" t="s">
        <v>74</v>
      </c>
      <c r="D20" s="190"/>
      <c r="E20" s="190"/>
      <c r="F20" s="190"/>
      <c r="G20" s="191"/>
      <c r="I20" s="185"/>
      <c r="J20" s="189" t="s">
        <v>74</v>
      </c>
      <c r="K20" s="190"/>
      <c r="L20" s="190"/>
      <c r="M20" s="190"/>
      <c r="N20" s="191"/>
      <c r="O20" s="168"/>
      <c r="P20" s="185"/>
      <c r="Q20" s="194" t="s">
        <v>74</v>
      </c>
      <c r="R20" s="195"/>
      <c r="S20" s="195"/>
      <c r="T20" s="195"/>
      <c r="U20" s="195"/>
      <c r="W20" s="192"/>
      <c r="X20" s="195"/>
      <c r="Y20" s="195"/>
      <c r="Z20" s="195"/>
      <c r="AA20" s="195"/>
      <c r="AB20" s="195"/>
      <c r="AC20" s="195"/>
    </row>
    <row r="21" spans="2:29">
      <c r="B21" s="185"/>
      <c r="C21" s="156">
        <f>ROUND(E21*0.75,0)</f>
        <v>413</v>
      </c>
      <c r="D21" s="154">
        <f>ROUND(E21*0.885,0)</f>
        <v>487</v>
      </c>
      <c r="E21" s="157">
        <v>550</v>
      </c>
      <c r="F21" s="154">
        <f>ROUND(E21*1.125,0)</f>
        <v>619</v>
      </c>
      <c r="G21" s="155">
        <f>ROUND(E21*1.25,0)</f>
        <v>688</v>
      </c>
      <c r="I21" s="185"/>
      <c r="J21" s="156">
        <f>ROUND(L21*0.75,0)</f>
        <v>788</v>
      </c>
      <c r="K21" s="154">
        <f>ROUND(L21*0.885,0)</f>
        <v>929</v>
      </c>
      <c r="L21" s="157">
        <v>1050</v>
      </c>
      <c r="M21" s="154">
        <f>ROUND(L21*1.125,0)</f>
        <v>1181</v>
      </c>
      <c r="N21" s="155">
        <f>ROUND(L21*1.25,0)</f>
        <v>1313</v>
      </c>
      <c r="O21" s="169"/>
      <c r="P21" s="185"/>
      <c r="Q21" s="154">
        <f>ROUND(S21*0.75,0)</f>
        <v>713</v>
      </c>
      <c r="R21" s="154">
        <f>ROUND(S21*0.885,0)</f>
        <v>841</v>
      </c>
      <c r="S21" s="157">
        <v>950</v>
      </c>
      <c r="T21" s="154">
        <f>ROUND(S21*1.125,0)</f>
        <v>1069</v>
      </c>
      <c r="U21" s="155">
        <f>ROUND(S21*1.25,0)</f>
        <v>1188</v>
      </c>
      <c r="W21" s="192"/>
      <c r="X21" s="103"/>
      <c r="Y21" s="103"/>
      <c r="Z21" s="103"/>
      <c r="AA21" s="103"/>
      <c r="AB21" s="103"/>
      <c r="AC21" s="103"/>
    </row>
    <row r="22" spans="2:29">
      <c r="B22" s="186"/>
      <c r="C22" s="189" t="s">
        <v>75</v>
      </c>
      <c r="D22" s="190"/>
      <c r="E22" s="190"/>
      <c r="F22" s="190"/>
      <c r="G22" s="191"/>
      <c r="I22" s="186"/>
      <c r="J22" s="189" t="s">
        <v>75</v>
      </c>
      <c r="K22" s="190"/>
      <c r="L22" s="190"/>
      <c r="M22" s="190"/>
      <c r="N22" s="191"/>
      <c r="O22" s="168"/>
      <c r="P22" s="186"/>
      <c r="Q22" s="189" t="s">
        <v>75</v>
      </c>
      <c r="R22" s="190"/>
      <c r="S22" s="190"/>
      <c r="T22" s="190"/>
      <c r="U22" s="191"/>
      <c r="W22" s="192"/>
      <c r="X22" s="195"/>
      <c r="Y22" s="195"/>
      <c r="Z22" s="195"/>
      <c r="AA22" s="195"/>
      <c r="AB22" s="195"/>
      <c r="AC22" s="195"/>
    </row>
    <row r="23" spans="2:29">
      <c r="B23" s="159">
        <f>ROUND(B25*0.7,0)</f>
        <v>70</v>
      </c>
      <c r="C23" s="104">
        <f>(B23*E19)-$C$21</f>
        <v>3.5</v>
      </c>
      <c r="D23" s="105">
        <f>(B23*E19)-$D$21</f>
        <v>-70.5</v>
      </c>
      <c r="E23" s="105">
        <f>(B23*E19)-$E$21</f>
        <v>-133.5</v>
      </c>
      <c r="F23" s="105">
        <f>(B23*E19)-$F$21</f>
        <v>-202.5</v>
      </c>
      <c r="G23" s="106">
        <f>(B23*E19)-$G$21</f>
        <v>-271.5</v>
      </c>
      <c r="I23" s="159">
        <f>ROUND(I25*0.7,0)</f>
        <v>770</v>
      </c>
      <c r="J23" s="104">
        <f>(I23*L19)-$J$21</f>
        <v>-179.69999999999993</v>
      </c>
      <c r="K23" s="105">
        <f>(I23*L19)-$K$21</f>
        <v>-320.69999999999993</v>
      </c>
      <c r="L23" s="105">
        <f>(I23*L19)-$L$21</f>
        <v>-441.69999999999993</v>
      </c>
      <c r="M23" s="105">
        <f>(I23*L19)-$M$21</f>
        <v>-572.69999999999993</v>
      </c>
      <c r="N23" s="106">
        <f>(I23*L19)-$N$21</f>
        <v>-704.69999999999993</v>
      </c>
      <c r="O23" s="109"/>
      <c r="P23" s="159">
        <f>ROUND(P25*0.7,0)</f>
        <v>123</v>
      </c>
      <c r="Q23" s="104">
        <f>(P23*S19)-$Q$21</f>
        <v>18.850000000000023</v>
      </c>
      <c r="R23" s="105">
        <f>(P23*S19)-$R$21</f>
        <v>-109.14999999999998</v>
      </c>
      <c r="S23" s="105">
        <f>(P23*S19)-$S$21</f>
        <v>-218.14999999999998</v>
      </c>
      <c r="T23" s="105">
        <f>(P23*S19)-$T$21</f>
        <v>-337.15</v>
      </c>
      <c r="U23" s="106">
        <f>(P23*S19)-$U$21</f>
        <v>-456.15</v>
      </c>
      <c r="W23" s="103"/>
      <c r="X23" s="114"/>
      <c r="Y23" s="114"/>
      <c r="Z23" s="114"/>
      <c r="AA23" s="114"/>
      <c r="AB23" s="114"/>
      <c r="AC23" s="114"/>
    </row>
    <row r="24" spans="2:29">
      <c r="B24" s="160">
        <f>ROUND(B25*0.85,0)</f>
        <v>85</v>
      </c>
      <c r="C24" s="107">
        <f>(B24*E19)-$C$21</f>
        <v>92.75</v>
      </c>
      <c r="D24" s="108">
        <f>(B24*E19)-$D$21</f>
        <v>18.75</v>
      </c>
      <c r="E24" s="108">
        <f>(B24*E19)-$E$21</f>
        <v>-44.25</v>
      </c>
      <c r="F24" s="108">
        <f>(B24*E19)-$F$21</f>
        <v>-113.25</v>
      </c>
      <c r="G24" s="109">
        <f>(B24*E19)-$G$21</f>
        <v>-182.25</v>
      </c>
      <c r="I24" s="160">
        <f>ROUND(I25*0.85,0)</f>
        <v>935</v>
      </c>
      <c r="J24" s="107">
        <f>(I24*L19)-$J$21</f>
        <v>-49.350000000000023</v>
      </c>
      <c r="K24" s="108">
        <f>(I24*L19)-$K$21</f>
        <v>-190.35000000000002</v>
      </c>
      <c r="L24" s="108">
        <f>(I24*L19)-$L$21</f>
        <v>-311.35000000000002</v>
      </c>
      <c r="M24" s="108">
        <f>(I24*L19)-$M$21</f>
        <v>-442.35</v>
      </c>
      <c r="N24" s="109">
        <f>(I24*L19)-$N$21</f>
        <v>-574.35</v>
      </c>
      <c r="O24" s="109"/>
      <c r="P24" s="160">
        <f>ROUND(P25*0.85,0)</f>
        <v>149</v>
      </c>
      <c r="Q24" s="107">
        <f>(P24*S19)-$Q$21</f>
        <v>173.55000000000007</v>
      </c>
      <c r="R24" s="108">
        <f>(P24*S19)-$R$21</f>
        <v>45.550000000000068</v>
      </c>
      <c r="S24" s="108">
        <f>(P24*S19)-$S$21</f>
        <v>-63.449999999999932</v>
      </c>
      <c r="T24" s="108">
        <f>(P24*S19)-$T$21</f>
        <v>-182.44999999999993</v>
      </c>
      <c r="U24" s="109">
        <f>(P24*S19)-$U$21</f>
        <v>-301.44999999999993</v>
      </c>
      <c r="W24" s="103"/>
      <c r="X24" s="114"/>
      <c r="Y24" s="114"/>
      <c r="Z24" s="114"/>
      <c r="AA24" s="114"/>
      <c r="AB24" s="114"/>
      <c r="AC24" s="114"/>
    </row>
    <row r="25" spans="2:29">
      <c r="B25" s="162">
        <v>100</v>
      </c>
      <c r="C25" s="107">
        <f>(B25*E19)-$C$21</f>
        <v>182</v>
      </c>
      <c r="D25" s="108">
        <f>(B25*E19)-$D$21</f>
        <v>108</v>
      </c>
      <c r="E25" s="108">
        <f>(B25*E19)-$E$21</f>
        <v>45</v>
      </c>
      <c r="F25" s="108">
        <f>(B25*E19)-$F$21</f>
        <v>-24</v>
      </c>
      <c r="G25" s="109">
        <f>(B25*E19)-$G$21</f>
        <v>-93</v>
      </c>
      <c r="I25" s="162">
        <v>1100</v>
      </c>
      <c r="J25" s="107">
        <f>(I25*L19)-$J$21</f>
        <v>81</v>
      </c>
      <c r="K25" s="108">
        <f>(I25*L19)-$K$21</f>
        <v>-60</v>
      </c>
      <c r="L25" s="108">
        <f>(I25*L19)-$L$21</f>
        <v>-181</v>
      </c>
      <c r="M25" s="108">
        <f>(I25*L19)-$M$21</f>
        <v>-312</v>
      </c>
      <c r="N25" s="109">
        <f>(I25*L19)-$N$21</f>
        <v>-444</v>
      </c>
      <c r="O25" s="109"/>
      <c r="P25" s="162">
        <v>175</v>
      </c>
      <c r="Q25" s="107">
        <f>(P25*S19)-$Q$21</f>
        <v>328.25</v>
      </c>
      <c r="R25" s="108">
        <f>(P25*S19)-$R$21</f>
        <v>200.25</v>
      </c>
      <c r="S25" s="108">
        <f>(P25*S19)-$S$21</f>
        <v>91.25</v>
      </c>
      <c r="T25" s="108">
        <f>(P25*S19)-$T$21</f>
        <v>-27.75</v>
      </c>
      <c r="U25" s="109">
        <f>(P25*S19)-$U$21</f>
        <v>-146.75</v>
      </c>
      <c r="W25" s="103"/>
      <c r="X25" s="114"/>
      <c r="Y25" s="114"/>
      <c r="Z25" s="114"/>
      <c r="AA25" s="114"/>
      <c r="AB25" s="114"/>
      <c r="AC25" s="114"/>
    </row>
    <row r="26" spans="2:29">
      <c r="B26" s="160">
        <f>ROUND(B25*1.15,0)</f>
        <v>115</v>
      </c>
      <c r="C26" s="107">
        <f>(B26*E19)-$C$21</f>
        <v>271.25</v>
      </c>
      <c r="D26" s="108">
        <f>(B26*E19)-$D$21</f>
        <v>197.25</v>
      </c>
      <c r="E26" s="108">
        <f>(B26*E19)-$E$21</f>
        <v>134.25</v>
      </c>
      <c r="F26" s="108">
        <f>(B26*E19)-$F$21</f>
        <v>65.25</v>
      </c>
      <c r="G26" s="109">
        <f>(B26*E19)-$G$21</f>
        <v>-3.75</v>
      </c>
      <c r="I26" s="160">
        <f>ROUND(I25*1.15,0)</f>
        <v>1265</v>
      </c>
      <c r="J26" s="107">
        <f>(I26*L19)-$J$21</f>
        <v>211.35000000000002</v>
      </c>
      <c r="K26" s="108">
        <f>(I26*L19)-$K$21</f>
        <v>70.350000000000023</v>
      </c>
      <c r="L26" s="108">
        <f>(I26*L19)-$L$21</f>
        <v>-50.649999999999977</v>
      </c>
      <c r="M26" s="108">
        <f>(I26*L19)-$M$21</f>
        <v>-181.64999999999998</v>
      </c>
      <c r="N26" s="109">
        <f>(I26*L19)-$N$21</f>
        <v>-313.64999999999998</v>
      </c>
      <c r="O26" s="109"/>
      <c r="P26" s="160">
        <f>ROUND(P25*1.15,0)</f>
        <v>201</v>
      </c>
      <c r="Q26" s="107">
        <f>(P26*S19)-$Q$21</f>
        <v>482.95000000000005</v>
      </c>
      <c r="R26" s="108">
        <f>(P26*S19)-$R$21</f>
        <v>354.95000000000005</v>
      </c>
      <c r="S26" s="108">
        <f>(P26*S19)-$S$21</f>
        <v>245.95000000000005</v>
      </c>
      <c r="T26" s="108">
        <f>(P26*S19)-$T$21</f>
        <v>126.95000000000005</v>
      </c>
      <c r="U26" s="109">
        <f>(P26*S19)-$U$21</f>
        <v>7.9500000000000455</v>
      </c>
      <c r="W26" s="103"/>
      <c r="X26" s="114"/>
      <c r="Y26" s="114"/>
      <c r="Z26" s="114"/>
      <c r="AA26" s="114"/>
      <c r="AB26" s="114"/>
      <c r="AC26" s="114"/>
    </row>
    <row r="27" spans="2:29">
      <c r="B27" s="161">
        <f>ROUND(B25*1.3,0)</f>
        <v>130</v>
      </c>
      <c r="C27" s="110">
        <f>(B27*E19)-$C$21</f>
        <v>360.5</v>
      </c>
      <c r="D27" s="111">
        <f>(B27*E19)-$D$21</f>
        <v>286.5</v>
      </c>
      <c r="E27" s="111">
        <f>(B27*E19)-$E$21</f>
        <v>223.5</v>
      </c>
      <c r="F27" s="111">
        <f>(B27*E19)-$F$21</f>
        <v>154.5</v>
      </c>
      <c r="G27" s="112">
        <f>(B27*E19)-$G$21</f>
        <v>85.5</v>
      </c>
      <c r="I27" s="161">
        <f>ROUND(I25*1.3,0)</f>
        <v>1430</v>
      </c>
      <c r="J27" s="110">
        <f>(I27*L19)-$J$21</f>
        <v>341.70000000000005</v>
      </c>
      <c r="K27" s="111">
        <f>(I27*L19)-$K$21</f>
        <v>200.70000000000005</v>
      </c>
      <c r="L27" s="111">
        <f>(I27*L19)-$L$21</f>
        <v>79.700000000000045</v>
      </c>
      <c r="M27" s="111">
        <f>(I27*L19)-$M$21</f>
        <v>-51.299999999999955</v>
      </c>
      <c r="N27" s="112">
        <f>(I27*L19)-$N$21</f>
        <v>-183.29999999999995</v>
      </c>
      <c r="O27" s="109"/>
      <c r="P27" s="161">
        <f>ROUND(P25*1.3,0)</f>
        <v>228</v>
      </c>
      <c r="Q27" s="110">
        <f>(P27*$S$19)-$Q$21</f>
        <v>643.60000000000014</v>
      </c>
      <c r="R27" s="111">
        <f>(P27*$S$19)-$R$21</f>
        <v>515.60000000000014</v>
      </c>
      <c r="S27" s="111">
        <f>(P27*$S$19)-$S$21</f>
        <v>406.60000000000014</v>
      </c>
      <c r="T27" s="111">
        <f>(P27*$S$19)-$T$21</f>
        <v>287.60000000000014</v>
      </c>
      <c r="U27" s="112">
        <f>(P27*$S$19)-$U$21</f>
        <v>168.60000000000014</v>
      </c>
      <c r="W27" s="103"/>
      <c r="X27" s="114"/>
      <c r="Y27" s="114"/>
      <c r="Z27" s="114"/>
      <c r="AA27" s="114"/>
      <c r="AB27" s="114"/>
      <c r="AC27" s="114"/>
    </row>
    <row r="30" spans="2:29" ht="15" customHeight="1">
      <c r="B30" s="184" t="s">
        <v>82</v>
      </c>
      <c r="C30" s="187" t="s">
        <v>78</v>
      </c>
      <c r="D30" s="187"/>
      <c r="E30" s="187"/>
      <c r="F30" s="187"/>
      <c r="G30" s="188"/>
      <c r="I30" s="184" t="s">
        <v>83</v>
      </c>
      <c r="J30" s="187" t="s">
        <v>84</v>
      </c>
      <c r="K30" s="187"/>
      <c r="L30" s="187"/>
      <c r="M30" s="187"/>
      <c r="N30" s="187"/>
      <c r="O30" s="170"/>
    </row>
    <row r="31" spans="2:29">
      <c r="B31" s="185"/>
      <c r="C31" s="101"/>
      <c r="D31" s="101"/>
      <c r="E31" s="158">
        <v>7.6</v>
      </c>
      <c r="F31" s="101"/>
      <c r="G31" s="102"/>
      <c r="I31" s="185"/>
      <c r="J31" s="101"/>
      <c r="K31" s="101"/>
      <c r="L31" s="174">
        <v>540</v>
      </c>
      <c r="M31" s="175"/>
      <c r="N31" s="101"/>
      <c r="O31" s="171"/>
    </row>
    <row r="32" spans="2:29">
      <c r="B32" s="185"/>
      <c r="C32" s="189" t="s">
        <v>74</v>
      </c>
      <c r="D32" s="190"/>
      <c r="E32" s="190"/>
      <c r="F32" s="190"/>
      <c r="G32" s="191"/>
      <c r="I32" s="185"/>
      <c r="J32" s="189" t="s">
        <v>74</v>
      </c>
      <c r="K32" s="190"/>
      <c r="L32" s="190"/>
      <c r="M32" s="190"/>
      <c r="N32" s="190"/>
      <c r="O32" s="172"/>
    </row>
    <row r="33" spans="2:15">
      <c r="B33" s="185"/>
      <c r="C33" s="156">
        <f>ROUND(E33*0.75,0)</f>
        <v>488</v>
      </c>
      <c r="D33" s="154">
        <f>ROUND(E33*0.885,0)</f>
        <v>575</v>
      </c>
      <c r="E33" s="157">
        <v>650</v>
      </c>
      <c r="F33" s="154">
        <f>ROUND(E33*1.125,0)</f>
        <v>731</v>
      </c>
      <c r="G33" s="155">
        <f>ROUND(E33*1.25,0)</f>
        <v>813</v>
      </c>
      <c r="I33" s="185"/>
      <c r="J33" s="156">
        <f>ROUND(L33*0.75,0)</f>
        <v>938</v>
      </c>
      <c r="K33" s="154">
        <f>ROUND(L33*0.885,0)</f>
        <v>1106</v>
      </c>
      <c r="L33" s="157">
        <v>1250</v>
      </c>
      <c r="M33" s="154">
        <f>ROUND(L33*1.125,0)</f>
        <v>1406</v>
      </c>
      <c r="N33" s="154">
        <f>ROUND(L33*1.25,0)</f>
        <v>1563</v>
      </c>
      <c r="O33" s="173"/>
    </row>
    <row r="34" spans="2:15">
      <c r="B34" s="186"/>
      <c r="C34" s="189" t="s">
        <v>85</v>
      </c>
      <c r="D34" s="190"/>
      <c r="E34" s="190"/>
      <c r="F34" s="190"/>
      <c r="G34" s="191"/>
      <c r="I34" s="186"/>
      <c r="J34" s="189"/>
      <c r="K34" s="190"/>
      <c r="L34" s="190"/>
      <c r="M34" s="190"/>
      <c r="N34" s="190"/>
      <c r="O34" s="172"/>
    </row>
    <row r="35" spans="2:15">
      <c r="B35" s="159">
        <f>ROUND(B37*0.7,0)</f>
        <v>63</v>
      </c>
      <c r="C35" s="104">
        <f>(B35*E31)-$C$33</f>
        <v>-9.2000000000000455</v>
      </c>
      <c r="D35" s="105">
        <f>(B35*E31)-$D$33</f>
        <v>-96.200000000000045</v>
      </c>
      <c r="E35" s="105">
        <f>(B35*E31)-$E$33</f>
        <v>-171.20000000000005</v>
      </c>
      <c r="F35" s="105">
        <f>(B35*E31)-$F$33</f>
        <v>-252.20000000000005</v>
      </c>
      <c r="G35" s="106">
        <f>(B35*E31)-$G$33</f>
        <v>-334.20000000000005</v>
      </c>
      <c r="I35" s="163">
        <f>ROUND(I37*0.7,2)</f>
        <v>1.54</v>
      </c>
      <c r="J35" s="104">
        <f>(I35*L31)-$J$33</f>
        <v>-106.39999999999998</v>
      </c>
      <c r="K35" s="105">
        <f>(I35*L31)-$K$33</f>
        <v>-274.39999999999998</v>
      </c>
      <c r="L35" s="105">
        <f>(I35*L31)-$L$33</f>
        <v>-418.4</v>
      </c>
      <c r="M35" s="105">
        <f>(I35*L31)-$M$33</f>
        <v>-574.4</v>
      </c>
      <c r="N35" s="105">
        <f>(I35*L31)-$N$33</f>
        <v>-731.4</v>
      </c>
      <c r="O35" s="107"/>
    </row>
    <row r="36" spans="2:15">
      <c r="B36" s="160">
        <f>ROUND(B37*0.85,0)</f>
        <v>77</v>
      </c>
      <c r="C36" s="107">
        <f>(B36*E31)-$C$33</f>
        <v>97.199999999999932</v>
      </c>
      <c r="D36" s="108">
        <f>(B36*E31)-$D$33</f>
        <v>10.199999999999932</v>
      </c>
      <c r="E36" s="108">
        <f>(B36*E31)-$E$33</f>
        <v>-64.800000000000068</v>
      </c>
      <c r="F36" s="108">
        <f>(B36*E31)-$F$33</f>
        <v>-145.80000000000007</v>
      </c>
      <c r="G36" s="109">
        <f>(B36*E31)-$G$33</f>
        <v>-227.80000000000007</v>
      </c>
      <c r="I36" s="164">
        <f>ROUND(I37*0.85,2)</f>
        <v>1.87</v>
      </c>
      <c r="J36" s="107">
        <f>(I36*L31)-$J$33</f>
        <v>71.800000000000068</v>
      </c>
      <c r="K36" s="108">
        <f>(I36*L31)-$K$33</f>
        <v>-96.199999999999932</v>
      </c>
      <c r="L36" s="108">
        <f>(I36*L31)-$L$33</f>
        <v>-240.19999999999993</v>
      </c>
      <c r="M36" s="108">
        <f>(I36*L31)-$M$33</f>
        <v>-396.19999999999993</v>
      </c>
      <c r="N36" s="108">
        <f>(I36*L31)-$N$33</f>
        <v>-553.19999999999993</v>
      </c>
      <c r="O36" s="107"/>
    </row>
    <row r="37" spans="2:15">
      <c r="B37" s="162">
        <v>90</v>
      </c>
      <c r="C37" s="107">
        <f>(B37*E31)-$C$33</f>
        <v>196</v>
      </c>
      <c r="D37" s="108">
        <f>(B37*E31)-$D$33</f>
        <v>109</v>
      </c>
      <c r="E37" s="108">
        <f>(B37*E31)-$E$33</f>
        <v>34</v>
      </c>
      <c r="F37" s="108">
        <f>(B37*E31)-$F$33</f>
        <v>-47</v>
      </c>
      <c r="G37" s="109">
        <f>(B37*E31)-$G$33</f>
        <v>-129</v>
      </c>
      <c r="I37" s="166">
        <v>2.2000000000000002</v>
      </c>
      <c r="J37" s="107">
        <f>(I37*L31)-$J$33</f>
        <v>250</v>
      </c>
      <c r="K37" s="108">
        <f>(I37*L31)-$K$33</f>
        <v>82</v>
      </c>
      <c r="L37" s="108">
        <f>(I37*L31)-$L$33</f>
        <v>-62</v>
      </c>
      <c r="M37" s="108">
        <f>(I37*L31)-$M$33</f>
        <v>-218</v>
      </c>
      <c r="N37" s="108">
        <f>(I37*L31)-$N$33</f>
        <v>-375</v>
      </c>
      <c r="O37" s="107"/>
    </row>
    <row r="38" spans="2:15">
      <c r="B38" s="160">
        <f>ROUND(B37*1.15,0)</f>
        <v>104</v>
      </c>
      <c r="C38" s="107">
        <f>(B38*E31)-$C$33</f>
        <v>302.39999999999998</v>
      </c>
      <c r="D38" s="108">
        <f>(B38*E31)-$D$33</f>
        <v>215.39999999999998</v>
      </c>
      <c r="E38" s="108">
        <f>(B38*E31)-$E$33</f>
        <v>140.39999999999998</v>
      </c>
      <c r="F38" s="108">
        <f>(B38*E31)-$F$33</f>
        <v>59.399999999999977</v>
      </c>
      <c r="G38" s="109">
        <f>(B38*E31)-$G$33</f>
        <v>-22.600000000000023</v>
      </c>
      <c r="I38" s="164">
        <f>ROUND(I37*1.15,2)</f>
        <v>2.5299999999999998</v>
      </c>
      <c r="J38" s="107">
        <f>(I38*L31)-$J$33</f>
        <v>428.19999999999982</v>
      </c>
      <c r="K38" s="108">
        <f>(I38*L31)-$K$33</f>
        <v>260.19999999999982</v>
      </c>
      <c r="L38" s="108">
        <f>(I38*L31)-$L$33</f>
        <v>116.19999999999982</v>
      </c>
      <c r="M38" s="108">
        <f>(I38*L31)-$M$33</f>
        <v>-39.800000000000182</v>
      </c>
      <c r="N38" s="108">
        <f>(I38*L31)-$N$33</f>
        <v>-196.80000000000018</v>
      </c>
      <c r="O38" s="107"/>
    </row>
    <row r="39" spans="2:15">
      <c r="B39" s="161">
        <f>ROUND(B37*1.3,0)</f>
        <v>117</v>
      </c>
      <c r="C39" s="110">
        <f>(B39*E31)-$C$33</f>
        <v>401.19999999999993</v>
      </c>
      <c r="D39" s="111">
        <f>(B39*E31)-$D$33</f>
        <v>314.19999999999993</v>
      </c>
      <c r="E39" s="111">
        <f>(B39*E31)-$E$33</f>
        <v>239.19999999999993</v>
      </c>
      <c r="F39" s="111">
        <f>(B39*E31)-$F$33</f>
        <v>158.19999999999993</v>
      </c>
      <c r="G39" s="112">
        <f>(B39*E31)-$G$33</f>
        <v>76.199999999999932</v>
      </c>
      <c r="I39" s="165">
        <f>ROUND(I37*1.3,2)</f>
        <v>2.86</v>
      </c>
      <c r="J39" s="110">
        <f>(I39*L31)-$J$33</f>
        <v>606.39999999999986</v>
      </c>
      <c r="K39" s="111">
        <f>(I39*L31)-$K$33</f>
        <v>438.39999999999986</v>
      </c>
      <c r="L39" s="111">
        <f>(I39*L31)-$L$33</f>
        <v>294.39999999999986</v>
      </c>
      <c r="M39" s="111">
        <f>(I39*L31)-$M$33</f>
        <v>138.39999999999986</v>
      </c>
      <c r="N39" s="111">
        <f>(I39*L31)-$N$33</f>
        <v>-18.600000000000136</v>
      </c>
      <c r="O39" s="107"/>
    </row>
  </sheetData>
  <mergeCells count="40">
    <mergeCell ref="B5:B10"/>
    <mergeCell ref="C5:G6"/>
    <mergeCell ref="I6:I10"/>
    <mergeCell ref="J6:N6"/>
    <mergeCell ref="P6:P10"/>
    <mergeCell ref="W6:W10"/>
    <mergeCell ref="X6:AB7"/>
    <mergeCell ref="C8:G8"/>
    <mergeCell ref="J8:N8"/>
    <mergeCell ref="Q8:U8"/>
    <mergeCell ref="X8:AB8"/>
    <mergeCell ref="C10:G10"/>
    <mergeCell ref="J10:N10"/>
    <mergeCell ref="Q10:U10"/>
    <mergeCell ref="X10:AB10"/>
    <mergeCell ref="Q6:U6"/>
    <mergeCell ref="B18:B22"/>
    <mergeCell ref="C18:G18"/>
    <mergeCell ref="I18:I22"/>
    <mergeCell ref="J18:N18"/>
    <mergeCell ref="P18:P22"/>
    <mergeCell ref="W18:W22"/>
    <mergeCell ref="X18:AC19"/>
    <mergeCell ref="C20:G20"/>
    <mergeCell ref="J20:N20"/>
    <mergeCell ref="Q20:U20"/>
    <mergeCell ref="X20:AC20"/>
    <mergeCell ref="C22:G22"/>
    <mergeCell ref="J22:N22"/>
    <mergeCell ref="Q22:U22"/>
    <mergeCell ref="X22:AC22"/>
    <mergeCell ref="Q18:U18"/>
    <mergeCell ref="B30:B34"/>
    <mergeCell ref="C30:G30"/>
    <mergeCell ref="I30:I34"/>
    <mergeCell ref="J30:N30"/>
    <mergeCell ref="C32:G32"/>
    <mergeCell ref="J32:N32"/>
    <mergeCell ref="C34:G34"/>
    <mergeCell ref="J34:N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Corn High</vt:lpstr>
      <vt:lpstr>Corn Mod</vt:lpstr>
      <vt:lpstr>Corn Low</vt:lpstr>
      <vt:lpstr>Corn No Till</vt:lpstr>
      <vt:lpstr>Equipment Reference</vt: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Elizabeth Morris</dc:creator>
  <cp:lastModifiedBy>Cassie Scanlan</cp:lastModifiedBy>
  <dcterms:created xsi:type="dcterms:W3CDTF">2023-01-10T16:43:31Z</dcterms:created>
  <dcterms:modified xsi:type="dcterms:W3CDTF">2023-12-18T19:42:34Z</dcterms:modified>
</cp:coreProperties>
</file>